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11311" yWindow="5969" windowWidth="6572" windowHeight="2108" tabRatio="635"/>
  </bookViews>
  <sheets>
    <sheet name="Start Here" sheetId="27" r:id="rId1"/>
    <sheet name="Formula Reference" sheetId="28" r:id="rId2"/>
    <sheet name="Pt 1 - Summary of Data" sheetId="4" r:id="rId3"/>
    <sheet name="Pt 2 - Premium and Claims" sheetId="18" r:id="rId4"/>
    <sheet name="Pt 4 MLR and Rebate Calculation" sheetId="10" r:id="rId5"/>
    <sheet name="Tables" sheetId="25" r:id="rId6"/>
  </sheets>
  <definedNames>
    <definedName name="BUSINESS_STATE_LIST">#REF!</definedName>
    <definedName name="_xlnm.Print_Area" localSheetId="2">'Pt 1 - Summary of Data'!$B$1:$AQ$86</definedName>
    <definedName name="_xlnm.Print_Area" localSheetId="3">'Pt 2 - Premium and Claims'!$B$1:$AQ$77</definedName>
    <definedName name="_xlnm.Print_Area" localSheetId="4">'Pt 4 MLR and Rebate Calculation'!$B$1:$AJ$53</definedName>
    <definedName name="_xlnm.Print_Titles" localSheetId="1">'Formula Reference'!$1:$2</definedName>
    <definedName name="_xlnm.Print_Titles" localSheetId="2">'Pt 1 - Summary of Data'!$B:$E,'Pt 1 - Summary of Data'!$1:$18</definedName>
    <definedName name="_xlnm.Print_Titles" localSheetId="3">'Pt 2 - Premium and Claims'!$B:$E,'Pt 2 - Premium and Claims'!$1:$18</definedName>
    <definedName name="_xlnm.Print_Titles" localSheetId="4">'Pt 4 MLR and Rebate Calculation'!$B:$D,'Pt 4 MLR and Rebate Calculation'!$1:$13</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L4" i="10" l="1"/>
  <c r="L8" i="10"/>
  <c r="I6" i="10"/>
  <c r="AI16" i="10"/>
  <c r="AE16" i="10"/>
  <c r="O16" i="10"/>
  <c r="K16" i="10"/>
  <c r="G16" i="10"/>
  <c r="L75" i="4" l="1"/>
  <c r="AP67" i="18"/>
  <c r="AO67" i="18"/>
  <c r="AN67" i="18"/>
  <c r="AM67" i="18"/>
  <c r="AL67" i="18"/>
  <c r="AK67" i="18"/>
  <c r="AJ67" i="18"/>
  <c r="AI67" i="18"/>
  <c r="AH67" i="18"/>
  <c r="AG67" i="18"/>
  <c r="AF67" i="18"/>
  <c r="AE67" i="18"/>
  <c r="AD67" i="18"/>
  <c r="AC67" i="18"/>
  <c r="AB67" i="18"/>
  <c r="AA67" i="18"/>
  <c r="Z67" i="18"/>
  <c r="Y67" i="18"/>
  <c r="X67" i="18"/>
  <c r="W67" i="18"/>
  <c r="V67" i="18"/>
  <c r="U67" i="18"/>
  <c r="T67" i="18"/>
  <c r="S67" i="18"/>
  <c r="R67" i="18"/>
  <c r="Q67" i="18"/>
  <c r="P67" i="18"/>
  <c r="O67" i="18"/>
  <c r="N67" i="18"/>
  <c r="M67" i="18"/>
  <c r="L67" i="18"/>
  <c r="K67" i="18"/>
  <c r="J67" i="18"/>
  <c r="I67" i="18"/>
  <c r="H67" i="18"/>
  <c r="G67" i="18"/>
  <c r="F67" i="18"/>
  <c r="AP66" i="18"/>
  <c r="AP28" i="4" s="1"/>
  <c r="AO66" i="18"/>
  <c r="AO28" i="4" s="1"/>
  <c r="AN66" i="18"/>
  <c r="AM66" i="18"/>
  <c r="AL66" i="18"/>
  <c r="AL28" i="4" s="1"/>
  <c r="AK66" i="18"/>
  <c r="AK28" i="4" s="1"/>
  <c r="AJ66" i="18"/>
  <c r="AJ28" i="4" s="1"/>
  <c r="AI66" i="18"/>
  <c r="AI28" i="4" s="1"/>
  <c r="AH66" i="18"/>
  <c r="AG66" i="18"/>
  <c r="AG28" i="4" s="1"/>
  <c r="AF66" i="18"/>
  <c r="AF28" i="4" s="1"/>
  <c r="AE66" i="18"/>
  <c r="AE28" i="4" s="1"/>
  <c r="AD66" i="18"/>
  <c r="AD28" i="4" s="1"/>
  <c r="AC66" i="18"/>
  <c r="AC28" i="4" s="1"/>
  <c r="AB66" i="18"/>
  <c r="AB28" i="4" s="1"/>
  <c r="AA66" i="18"/>
  <c r="AA28" i="4" s="1"/>
  <c r="Z66" i="18"/>
  <c r="Z28" i="4" s="1"/>
  <c r="Y66" i="18"/>
  <c r="X66" i="18"/>
  <c r="X28" i="4" s="1"/>
  <c r="W66" i="18"/>
  <c r="W28" i="4" s="1"/>
  <c r="V66" i="18"/>
  <c r="V28" i="4" s="1"/>
  <c r="U66" i="18"/>
  <c r="T66" i="18"/>
  <c r="S66" i="18"/>
  <c r="S28" i="4" s="1"/>
  <c r="R66" i="18"/>
  <c r="R28" i="4" s="1"/>
  <c r="Q66" i="18"/>
  <c r="Q28" i="4" s="1"/>
  <c r="P66" i="18"/>
  <c r="P28" i="4" s="1"/>
  <c r="O66" i="18"/>
  <c r="O28" i="4" s="1"/>
  <c r="N66" i="18"/>
  <c r="N28" i="4" s="1"/>
  <c r="M66" i="18"/>
  <c r="M28" i="4" s="1"/>
  <c r="L66" i="18"/>
  <c r="L28" i="4" s="1"/>
  <c r="K66" i="18"/>
  <c r="K28" i="4" s="1"/>
  <c r="J66" i="18"/>
  <c r="J28" i="4" s="1"/>
  <c r="I66" i="18"/>
  <c r="I28" i="4" s="1"/>
  <c r="H66" i="18"/>
  <c r="H28" i="4" s="1"/>
  <c r="G66" i="18"/>
  <c r="G28" i="4" s="1"/>
  <c r="F66" i="18"/>
  <c r="F28" i="4" s="1"/>
  <c r="AQ75" i="4"/>
  <c r="AP75" i="4"/>
  <c r="AO75" i="4"/>
  <c r="AN75" i="4"/>
  <c r="AM75" i="4"/>
  <c r="AL75" i="4"/>
  <c r="AK75" i="4"/>
  <c r="AJ75" i="4"/>
  <c r="AI75" i="4"/>
  <c r="AH75" i="4"/>
  <c r="AG75" i="4"/>
  <c r="AF75" i="4"/>
  <c r="AE75" i="4"/>
  <c r="AD75" i="4"/>
  <c r="AC75" i="4"/>
  <c r="AB75" i="4"/>
  <c r="AA75" i="4"/>
  <c r="Z75" i="4"/>
  <c r="Y75" i="4"/>
  <c r="X75" i="4"/>
  <c r="W75" i="4"/>
  <c r="V75" i="4"/>
  <c r="U75" i="4"/>
  <c r="T75" i="4"/>
  <c r="S75" i="4"/>
  <c r="R75" i="4"/>
  <c r="Q75" i="4"/>
  <c r="P75" i="4"/>
  <c r="O75" i="4"/>
  <c r="N75" i="4"/>
  <c r="M75" i="4"/>
  <c r="K75" i="4"/>
  <c r="J75" i="4"/>
  <c r="I75" i="4"/>
  <c r="H75" i="4"/>
  <c r="G75" i="4"/>
  <c r="F75" i="4"/>
  <c r="AN28" i="4"/>
  <c r="AM28" i="4"/>
  <c r="AH28" i="4"/>
  <c r="Y28" i="4"/>
  <c r="U28" i="4"/>
  <c r="T28"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AJ31" i="10" l="1"/>
  <c r="AF31" i="10"/>
  <c r="AB31" i="10"/>
  <c r="X31" i="10"/>
  <c r="T31" i="10"/>
  <c r="P31" i="10"/>
  <c r="L31" i="10"/>
  <c r="H31" i="10"/>
  <c r="AI28" i="10"/>
  <c r="AJ18" i="10" s="1"/>
  <c r="AE28" i="10"/>
  <c r="AF18" i="10" s="1"/>
  <c r="AA28" i="10"/>
  <c r="AB18" i="10" s="1"/>
  <c r="W28" i="10"/>
  <c r="X18" i="10" s="1"/>
  <c r="S28" i="10"/>
  <c r="T18" i="10" s="1"/>
  <c r="O28" i="10"/>
  <c r="P18" i="10" s="1"/>
  <c r="K28" i="10"/>
  <c r="L18" i="10" s="1"/>
  <c r="G28" i="10"/>
  <c r="H18" i="10" s="1"/>
  <c r="AI24" i="10"/>
  <c r="AE24" i="10"/>
  <c r="AA24" i="10"/>
  <c r="AB24" i="10" s="1"/>
  <c r="W24" i="10"/>
  <c r="S24" i="10"/>
  <c r="O24" i="10"/>
  <c r="K24" i="10"/>
  <c r="G24" i="10"/>
  <c r="AI23" i="10"/>
  <c r="AJ23" i="10" s="1"/>
  <c r="AE23" i="10"/>
  <c r="AA23" i="10"/>
  <c r="AB23" i="10" s="1"/>
  <c r="W23" i="10"/>
  <c r="S23" i="10"/>
  <c r="O23" i="10"/>
  <c r="P23" i="10" s="1"/>
  <c r="K23" i="10"/>
  <c r="G23" i="10"/>
  <c r="AI17" i="10"/>
  <c r="AJ17" i="10" s="1"/>
  <c r="AE17" i="10"/>
  <c r="AF17" i="10" s="1"/>
  <c r="AA17" i="10"/>
  <c r="W17" i="10"/>
  <c r="S17" i="10"/>
  <c r="O17" i="10"/>
  <c r="P17" i="10" s="1"/>
  <c r="K17" i="10"/>
  <c r="G17" i="10"/>
  <c r="AJ16" i="10"/>
  <c r="AF16" i="10"/>
  <c r="AA16" i="10"/>
  <c r="W16" i="10"/>
  <c r="S16" i="10"/>
  <c r="AB28" i="10"/>
  <c r="AJ24" i="10" l="1"/>
  <c r="AJ25" i="10" s="1"/>
  <c r="AJ28" i="10"/>
  <c r="AJ44" i="10" s="1"/>
  <c r="AB16" i="10"/>
  <c r="AB17" i="10"/>
  <c r="X16" i="10"/>
  <c r="L23" i="10"/>
  <c r="AJ20" i="10"/>
  <c r="AF20" i="10"/>
  <c r="T23" i="10"/>
  <c r="AJ29" i="10"/>
  <c r="AB32" i="10"/>
  <c r="AB38" i="10" s="1"/>
  <c r="AB44" i="10"/>
  <c r="X24" i="10"/>
  <c r="AF24" i="10"/>
  <c r="P24" i="10"/>
  <c r="P25" i="10" s="1"/>
  <c r="AF23" i="10"/>
  <c r="P16" i="10"/>
  <c r="L28" i="10"/>
  <c r="L29" i="10" s="1"/>
  <c r="X17" i="10"/>
  <c r="L17" i="10"/>
  <c r="T24" i="10"/>
  <c r="T16" i="10"/>
  <c r="T17" i="10"/>
  <c r="T28" i="10"/>
  <c r="X23" i="10"/>
  <c r="H24" i="10"/>
  <c r="L16" i="10"/>
  <c r="H16" i="10"/>
  <c r="H17" i="10"/>
  <c r="L24" i="10"/>
  <c r="H23" i="10"/>
  <c r="X28" i="10"/>
  <c r="AB25" i="10"/>
  <c r="H28" i="10"/>
  <c r="AB29" i="10"/>
  <c r="P28" i="10"/>
  <c r="AF28" i="10"/>
  <c r="AJ32" i="10" l="1"/>
  <c r="AJ38" i="10" s="1"/>
  <c r="AJ37" i="10"/>
  <c r="AJ39" i="10" s="1"/>
  <c r="AJ43" i="10" s="1"/>
  <c r="AB20" i="10"/>
  <c r="AB37" i="10"/>
  <c r="AB39" i="10" s="1"/>
  <c r="AF25" i="10"/>
  <c r="X25" i="10"/>
  <c r="AF37" i="10"/>
  <c r="L44" i="10"/>
  <c r="P44" i="10"/>
  <c r="AF44" i="10"/>
  <c r="X20" i="10"/>
  <c r="T20" i="10"/>
  <c r="T29" i="10"/>
  <c r="T32" i="10"/>
  <c r="T38" i="10" s="1"/>
  <c r="T44" i="10"/>
  <c r="X29" i="10"/>
  <c r="X32" i="10" s="1"/>
  <c r="X38" i="10" s="1"/>
  <c r="X44" i="10"/>
  <c r="T25" i="10"/>
  <c r="L32" i="10"/>
  <c r="L38" i="10" s="1"/>
  <c r="H29" i="10"/>
  <c r="H32" i="10" s="1"/>
  <c r="H38" i="10" s="1"/>
  <c r="H44" i="10"/>
  <c r="L25" i="10"/>
  <c r="H25" i="10"/>
  <c r="P19" i="10"/>
  <c r="P36" i="10" s="1"/>
  <c r="AJ45" i="10"/>
  <c r="AF29" i="10"/>
  <c r="AF32" i="10" s="1"/>
  <c r="AF38" i="10" s="1"/>
  <c r="P29" i="10"/>
  <c r="P32" i="10" s="1"/>
  <c r="P38" i="10" s="1"/>
  <c r="AB45" i="10" l="1"/>
  <c r="AB43" i="10"/>
  <c r="AF39" i="10"/>
  <c r="X37" i="10"/>
  <c r="X39" i="10" s="1"/>
  <c r="P39" i="10"/>
  <c r="T37" i="10"/>
  <c r="T39" i="10" s="1"/>
  <c r="H19" i="10"/>
  <c r="L19" i="10"/>
  <c r="L36" i="10" s="1"/>
  <c r="L39" i="10" s="1"/>
  <c r="L43" i="10" s="1"/>
  <c r="P45" i="10" l="1"/>
  <c r="P43" i="10"/>
  <c r="T45" i="10"/>
  <c r="T43" i="10"/>
  <c r="AF45" i="10"/>
  <c r="AF43" i="10"/>
  <c r="X45" i="10"/>
  <c r="X43" i="10"/>
  <c r="H36" i="10"/>
  <c r="H39" i="10" s="1"/>
  <c r="L45" i="10"/>
  <c r="H45" i="10" l="1"/>
  <c r="H43" i="10"/>
</calcChain>
</file>

<file path=xl/sharedStrings.xml><?xml version="1.0" encoding="utf-8"?>
<sst xmlns="http://schemas.openxmlformats.org/spreadsheetml/2006/main" count="565" uniqueCount="394">
  <si>
    <t>Department of Health and Human Services</t>
  </si>
  <si>
    <t>1.</t>
  </si>
  <si>
    <t>2.</t>
  </si>
  <si>
    <t>3.</t>
  </si>
  <si>
    <t>4.</t>
  </si>
  <si>
    <t>5.</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</si>
  <si>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</si>
  <si>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</si>
  <si>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</si>
  <si>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</si>
  <si>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</si>
  <si>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</si>
  <si>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</si>
  <si>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</si>
  <si>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</si>
  <si>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</si>
  <si>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</si>
  <si>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</si>
  <si>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</si>
  <si>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</si>
  <si>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</si>
  <si>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</si>
  <si>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</si>
  <si>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</si>
  <si>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</si>
  <si>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</si>
  <si>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</si>
  <si>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</si>
  <si>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</si>
  <si>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</si>
  <si>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</si>
  <si>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</si>
  <si>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</si>
  <si>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</si>
  <si>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</si>
  <si>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</si>
  <si>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</si>
  <si>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</si>
  <si>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</si>
  <si>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</si>
  <si>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</si>
  <si>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CY</t>
  </si>
  <si>
    <t>Credibility Adjustment</t>
  </si>
  <si>
    <t>Individual</t>
  </si>
  <si>
    <t>Small Group</t>
  </si>
  <si>
    <t>Large Group</t>
  </si>
  <si>
    <t>Pt 2, Ln 2.11a</t>
  </si>
  <si>
    <t>Pt 2, Ln 2.11b</t>
  </si>
  <si>
    <t>Pt 2, Ln 2.11c</t>
  </si>
  <si>
    <t>Pt 2, Ln 2.12a</t>
  </si>
  <si>
    <t>Pt 2, Ln 2.12b</t>
  </si>
  <si>
    <t>Business in the State of:</t>
  </si>
  <si>
    <t>Expatriate</t>
  </si>
  <si>
    <t>PY2</t>
  </si>
  <si>
    <t>PY1</t>
  </si>
  <si>
    <t>Deferred CY (Subtract)</t>
  </si>
  <si>
    <t>Pt 1, Ln 2.2</t>
  </si>
  <si>
    <t>Uninsured Plans</t>
  </si>
  <si>
    <t xml:space="preserve">  </t>
  </si>
  <si>
    <t>Improve patient safety and reduce medical errors</t>
  </si>
  <si>
    <t>Wellness and health promotion activities</t>
  </si>
  <si>
    <t>Pt 1, Ln 6.4</t>
  </si>
  <si>
    <t>Pt 1, Ln 14</t>
  </si>
  <si>
    <t>Pt 2, Ln 2.8</t>
  </si>
  <si>
    <t>Pt 2, Ln 2.9</t>
  </si>
  <si>
    <t>2.10</t>
  </si>
  <si>
    <t>"Mini-Med"</t>
  </si>
  <si>
    <t>Aggregate 2% Rule</t>
  </si>
  <si>
    <t>Direct premium written</t>
  </si>
  <si>
    <t>Unearned premium prior year</t>
  </si>
  <si>
    <t>Premium balances written off</t>
  </si>
  <si>
    <t>Group conversion charges</t>
  </si>
  <si>
    <t>Direct contract reserves prior year</t>
  </si>
  <si>
    <t>All other claims adjustment expenses</t>
  </si>
  <si>
    <t>Direct sales salaries and benefits</t>
  </si>
  <si>
    <t>Agents and brokers fees and commissions</t>
  </si>
  <si>
    <t>Other general and administrative expenses</t>
  </si>
  <si>
    <t>Regulatory authority licenses and fees</t>
  </si>
  <si>
    <t>NAIC Supp. Health Care Exhibit Line</t>
  </si>
  <si>
    <t>Other taxes</t>
  </si>
  <si>
    <t>Number of life-years</t>
  </si>
  <si>
    <t>Medical Loss Ratio Numerator</t>
  </si>
  <si>
    <t>Medical Loss Ratio Denominator</t>
  </si>
  <si>
    <t>Other Health Business</t>
  </si>
  <si>
    <t>Contingent benefit and lawsuit reserves</t>
  </si>
  <si>
    <t>Pt 2, Ln 1.5</t>
  </si>
  <si>
    <t>Pt 2, Ln 1.7</t>
  </si>
  <si>
    <t>Pt 3, Col 7, Ln 1.11/ 2.11/3.11/5.11/6.11</t>
  </si>
  <si>
    <t>Member months</t>
  </si>
  <si>
    <t>Preliminary MLR</t>
  </si>
  <si>
    <t>MLR standard</t>
  </si>
  <si>
    <t>Direct claim liability prior year</t>
  </si>
  <si>
    <t>Direct claim reserves prior year</t>
  </si>
  <si>
    <t>Pt 2, Ln 2.10</t>
  </si>
  <si>
    <t>Pt 2, Ln 2.3</t>
  </si>
  <si>
    <t>Pt 2, Ln 2.5</t>
  </si>
  <si>
    <t>Pt 2, Ln 2.1</t>
  </si>
  <si>
    <t>Pt 1, Ln 1.1</t>
  </si>
  <si>
    <t>Pt 2, Ln 1.6</t>
  </si>
  <si>
    <t>Reserve for experience rating refunds (rate credits) prior year</t>
  </si>
  <si>
    <t>Experience rating refunds (rate credits) paid</t>
  </si>
  <si>
    <t>Government Program Plans</t>
  </si>
  <si>
    <t xml:space="preserve">  3.2 b   State premium taxes </t>
  </si>
  <si>
    <t>Premium</t>
  </si>
  <si>
    <t>Pt 1, Ln 1.11</t>
  </si>
  <si>
    <t>MLR Reporting Year:</t>
  </si>
  <si>
    <t>Incurred medical incentive pool and bonuses</t>
  </si>
  <si>
    <t>Pt 1, Ln 1.9</t>
  </si>
  <si>
    <t>Pt 1, Ln 1.10</t>
  </si>
  <si>
    <t>Risk revenue</t>
  </si>
  <si>
    <t>Rebates paid</t>
  </si>
  <si>
    <t>Estimated rebates unpaid at the end of the prior MLR reporting year</t>
  </si>
  <si>
    <t>Fee-for-service and co-pay revenue (net of expenses)</t>
  </si>
  <si>
    <t>Pt 1, Ln 5.1</t>
  </si>
  <si>
    <t>Pt 1, Ln 5.2</t>
  </si>
  <si>
    <t>Pt 1, Ln 5.3</t>
  </si>
  <si>
    <t>Pt 1, Ln 5.4</t>
  </si>
  <si>
    <t>Pt 1, Ln 5.5</t>
  </si>
  <si>
    <t>Pt 1, Ln 5.6</t>
  </si>
  <si>
    <t>Improve health outcomes</t>
  </si>
  <si>
    <t>Estimated rebates unpaid at the end of the current MLR reporting year</t>
  </si>
  <si>
    <t>Number of policies/certificates</t>
  </si>
  <si>
    <t>Merge Markets - Ind/SmGrp (MA Only)</t>
  </si>
  <si>
    <t>Health Insurance Coverage</t>
  </si>
  <si>
    <t>Unearned premium MLR Reporting year</t>
  </si>
  <si>
    <t>Deferred PY1 (Add)</t>
  </si>
  <si>
    <t>Direct claim liability</t>
  </si>
  <si>
    <t>Direct claim reserves</t>
  </si>
  <si>
    <t>Direct contract reserves</t>
  </si>
  <si>
    <t>Reserve for experience rating refunds (rate credits)</t>
  </si>
  <si>
    <t>Blended rate adjustment</t>
  </si>
  <si>
    <t>Reserve for experience rating refunds (rate credits) MLR Reporting year</t>
  </si>
  <si>
    <t>Part 4 - MLR and Rebate Calculation</t>
  </si>
  <si>
    <t>Total direct premium earned</t>
  </si>
  <si>
    <t>Federal taxes and assessments incurred by the reporting issuer during the MLR reporting year</t>
  </si>
  <si>
    <t>Pt 2, Ln 2.15</t>
  </si>
  <si>
    <t>Pt 1, Ln 5.0</t>
  </si>
  <si>
    <t>Claims Paid</t>
  </si>
  <si>
    <t xml:space="preserve">Total </t>
  </si>
  <si>
    <t>Total</t>
  </si>
  <si>
    <t>Pt 1, Ln 1.6a</t>
  </si>
  <si>
    <t>Other adjustments due to MLR calculations – claims incurred</t>
  </si>
  <si>
    <t xml:space="preserve">  3.2 a   State income, excise, business, and other taxes</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</si>
  <si>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</si>
  <si>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</si>
  <si>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</si>
  <si>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</si>
  <si>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ICD-10 implementation expenses (informational only; include amounts reported in Sections 4 &amp; 5)</t>
  </si>
  <si>
    <t>Community benefit expenditures (informational only; include amounts reported in Sections 3 &amp; 5)</t>
  </si>
  <si>
    <t>5.5a   Taxes and assessments not excluded from premium (not reported in Section 3 or Line 9)</t>
  </si>
  <si>
    <t>5.5b   Fines and penalties of regulatory authorities (not reported in Line 3.3)</t>
  </si>
  <si>
    <t>Adjusted incurred claims as reported on MLR Form for prior year(s)</t>
  </si>
  <si>
    <t>Pt 1, Ln 16a</t>
  </si>
  <si>
    <t>Pt 1, Ln 16</t>
  </si>
  <si>
    <t>Pt 1, Ln 10.4a</t>
  </si>
  <si>
    <t>Total incurred claims</t>
  </si>
  <si>
    <t>Federal and State Taxes and Licensing or Regulatory Fees</t>
  </si>
  <si>
    <t xml:space="preserve">Non-Claims Costs </t>
  </si>
  <si>
    <t xml:space="preserve">Other Indicators or information </t>
  </si>
  <si>
    <r>
      <t>Premium</t>
    </r>
    <r>
      <rPr>
        <sz val="10"/>
        <rFont val="Arial"/>
        <family val="2"/>
      </rPr>
      <t>:</t>
    </r>
  </si>
  <si>
    <r>
      <t>Claims</t>
    </r>
    <r>
      <rPr>
        <sz val="10"/>
        <rFont val="Arial"/>
        <family val="2"/>
      </rPr>
      <t>:</t>
    </r>
  </si>
  <si>
    <t>2.6a Direct contract reserves 12/31 column</t>
  </si>
  <si>
    <t>2.6b Direct contract reserves 3/31, dual contract, deferred columns</t>
  </si>
  <si>
    <t xml:space="preserve">Total incurred claims </t>
  </si>
  <si>
    <t>State insurance, premium and other taxes incurred by the reporting issuer during the MLR reporting year (deductible from premium in MLR calculation)</t>
  </si>
  <si>
    <t>2.9b Reserves specific to the MLR reporting year through 3/31 of the following year</t>
  </si>
  <si>
    <t xml:space="preserve">Quality improvement expenses </t>
  </si>
  <si>
    <t xml:space="preserve">MLR rebates paid based on 2011 or 2012 experience </t>
  </si>
  <si>
    <r>
      <t>MLR numerator</t>
    </r>
    <r>
      <rPr>
        <sz val="10"/>
        <color rgb="FFFF0000"/>
        <rFont val="Arial"/>
        <family val="2"/>
      </rPr>
      <t xml:space="preserve"> </t>
    </r>
  </si>
  <si>
    <t xml:space="preserve">Premium earned including Federal and State high risk programs </t>
  </si>
  <si>
    <t>Federal and State taxes and licensing or regulatory fees</t>
  </si>
  <si>
    <t xml:space="preserve">MLR Denominator (Line 2.1 - Line 2.2) </t>
  </si>
  <si>
    <t xml:space="preserve">Base credibility factor </t>
  </si>
  <si>
    <r>
      <t>Average deductible</t>
    </r>
    <r>
      <rPr>
        <sz val="10"/>
        <color rgb="FFFF0000"/>
        <rFont val="Arial"/>
        <family val="2"/>
      </rPr>
      <t xml:space="preserve"> </t>
    </r>
  </si>
  <si>
    <t xml:space="preserve">Deductible factor </t>
  </si>
  <si>
    <r>
      <t>Credibility adjustment (Lines 3.2 x 3.4 (do not round))</t>
    </r>
    <r>
      <rPr>
        <sz val="10"/>
        <color rgb="FFFF0000"/>
        <rFont val="Arial"/>
        <family val="2"/>
      </rPr>
      <t xml:space="preserve"> </t>
    </r>
  </si>
  <si>
    <t>Rebate Calculation</t>
  </si>
  <si>
    <t>Rebate amount if credibility-adjusted MLR is less than MLR standard (Lines (5.1 - 5.2) X 5.3)</t>
  </si>
  <si>
    <t>MLR Calculation (for issuers with at least 1,000 life years in the Total column of Line 3.1)</t>
  </si>
  <si>
    <t>Federal high risk pools</t>
  </si>
  <si>
    <t>State high risk pools</t>
  </si>
  <si>
    <t xml:space="preserve">  3.2 c   Community benefit expenditures deductible from premium in MLR calculations</t>
  </si>
  <si>
    <t xml:space="preserve">Adjusted incurred claims as of 3/31 of the year following the MLR reporting year </t>
  </si>
  <si>
    <t>Activities to prevent hospital readmission</t>
  </si>
  <si>
    <t xml:space="preserve">Other Federal income taxes (excluding taxes on line 3.1 above) </t>
  </si>
  <si>
    <t>2.2a Liability as of 12/31 of MLR reporting year for all claims regardless of incurred date</t>
  </si>
  <si>
    <t>2.4a Reserves as of 12/31 of MLR reporting year for all claims regardless of incurred date</t>
  </si>
  <si>
    <t>2.9a Reserved in MLR reporting year regardless of incurred date</t>
  </si>
  <si>
    <t xml:space="preserve">  3.1 b  Other Federal Taxes (other than income tax) and assessments deductible from premium </t>
  </si>
  <si>
    <t xml:space="preserve">Health Care Quality Improvement Expenses Incurred </t>
  </si>
  <si>
    <t>Health information technology expenses related to healthcare quality</t>
  </si>
  <si>
    <t xml:space="preserve">Net investment income and other gain / (loss) </t>
  </si>
  <si>
    <t>Premium assumed under 100% reinsurance (informational only; already included in Line 1.1)</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</si>
  <si>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</si>
  <si>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</si>
  <si>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</si>
  <si>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</si>
  <si>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 xml:space="preserve">Net healthcare receivables </t>
  </si>
  <si>
    <t>2.12a  Healthcare receivables MLR Reporting year</t>
  </si>
  <si>
    <t>2.12b  Healthcare receivables prior year</t>
  </si>
  <si>
    <t>2.17a  Total fraud reduction expense</t>
  </si>
  <si>
    <t>2.17b  Total fraud recoveries that reduced paid claims in Line 2.1</t>
  </si>
  <si>
    <t>Cost containment expenses not included in quality improvement expenses in Section 4</t>
  </si>
  <si>
    <t>1.4a Experience rating refunds, with all incurred dates, paid in the MLR reporting year</t>
  </si>
  <si>
    <t>Allowable fraud reduction expense (the smaller of Lines 2.17a or 2.17b)</t>
  </si>
  <si>
    <t>2.8a Experience rating refunds, with all incurred dates, paid in the MLR reporting year</t>
  </si>
  <si>
    <t>2.1a  Claims paid during the MLR reporting year regardless of incurred date</t>
  </si>
  <si>
    <t>6.</t>
  </si>
  <si>
    <t>7.</t>
  </si>
  <si>
    <t>8.</t>
  </si>
  <si>
    <t>9.</t>
  </si>
  <si>
    <t>Premium ceded under 100% reinsurance (informational only; excluded from Line 1.1)</t>
  </si>
  <si>
    <t>4.1a  Preliminary MLR (Lines 1.5 / 2.3)</t>
  </si>
  <si>
    <t>Credibility-adjusted MLR (Lines 4.1a or 4.1b + 4.2)</t>
  </si>
  <si>
    <t>Credibility-adjusted MLR (Line 4.3)</t>
  </si>
  <si>
    <t>Credibility adjustment (Line 3.5, if applicable)</t>
  </si>
  <si>
    <t>Net assumed less ceded reinsurance premium earned (exclude amounts already reported in Line 1.1)</t>
  </si>
  <si>
    <t>Other adjustments due to MLR calculations - premium</t>
  </si>
  <si>
    <t>Net assumed less ceded claims incurred (exclude amounts already reported in Line 2.1)</t>
  </si>
  <si>
    <t xml:space="preserve">  3.1 a  Federal income taxes deductible from premium in MLR calculations </t>
  </si>
  <si>
    <t>Pt 1, Ln 6.5</t>
  </si>
  <si>
    <t xml:space="preserve">Life Years to determine credibility </t>
  </si>
  <si>
    <t>4.1b  Preliminary MLR: "Mini-Med" and Expatriate (Lines 1.6 / 2.3)</t>
  </si>
  <si>
    <t>Part 1 - Summary of Data</t>
  </si>
  <si>
    <t>Part 2 - Premium and Claims</t>
  </si>
  <si>
    <t>Cell Keys:</t>
  </si>
  <si>
    <t>Blank cells require input from issuer</t>
  </si>
  <si>
    <t>Table 1</t>
  </si>
  <si>
    <t>Table 3</t>
  </si>
  <si>
    <t>Table 4</t>
  </si>
  <si>
    <t>Table 5</t>
  </si>
  <si>
    <t>Base Credibility Adjustment Factors</t>
  </si>
  <si>
    <t>State and Territory Names</t>
  </si>
  <si>
    <t>Reporting Years</t>
  </si>
  <si>
    <t>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</si>
  <si>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</si>
  <si>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</si>
  <si>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</si>
  <si>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</si>
  <si>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</si>
  <si>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</si>
  <si>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</si>
  <si>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</si>
  <si>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</si>
  <si>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</si>
  <si>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</si>
  <si>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</si>
  <si>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</si>
  <si>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</si>
  <si>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</si>
  <si>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Table 2</t>
  </si>
  <si>
    <t>Florida</t>
  </si>
  <si>
    <t>Deductible Factors</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</si>
  <si>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</si>
  <si>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</si>
  <si>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</si>
  <si>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</si>
  <si>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</si>
  <si>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</si>
  <si>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</si>
  <si>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</si>
  <si>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</si>
  <si>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</si>
  <si>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</si>
  <si>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</si>
  <si>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</si>
  <si>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</si>
  <si>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</si>
  <si>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</si>
  <si>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</si>
  <si>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</si>
  <si>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</si>
  <si>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</si>
  <si>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</si>
  <si>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</si>
  <si>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</si>
  <si>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</si>
  <si>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</si>
  <si>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</si>
  <si>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</si>
  <si>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</si>
  <si>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</si>
  <si>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</si>
  <si>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</si>
  <si>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</si>
  <si>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</si>
  <si>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</si>
  <si>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</si>
  <si>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</si>
  <si>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</si>
  <si>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</si>
  <si>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</si>
  <si>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</si>
  <si>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</si>
  <si>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</si>
  <si>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</si>
  <si>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</si>
  <si>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</si>
  <si>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</si>
  <si>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</si>
  <si>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</si>
  <si>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</si>
  <si>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MLR numerator "Mini-Med" and Expatriate
(MLR numerator x adjustment factor)</t>
  </si>
  <si>
    <t>Total as of 12/31/12</t>
  </si>
  <si>
    <t>Total as of 3/31/13</t>
  </si>
  <si>
    <t>Dual Contract (Included in 3/31/13)</t>
  </si>
  <si>
    <t>Grand Total as of 12/31/12 for ALL markets in col. 1-35</t>
  </si>
  <si>
    <t>Prescription drugs
(informational only; already included in total incurred claims above)</t>
  </si>
  <si>
    <t>Pharmaceutical rebates
(informational only; already excluded from total incurred claims above)</t>
  </si>
  <si>
    <t>State stop loss, market stabilization and claim/census based assessments
(informational only; already excluded from total incurred claims above)</t>
  </si>
  <si>
    <t>Adjusted earned premium less Federal and State taxes and licensing or regulatory fees ((Line 2.3, column CY only)</t>
  </si>
  <si>
    <t>Allowable Implementation ICD-10 expenses (not to exceed 0.3% of premium)</t>
  </si>
  <si>
    <t/>
  </si>
  <si>
    <t>Pink cells require no data input</t>
  </si>
  <si>
    <t>Grey cells require no data input</t>
  </si>
  <si>
    <t>Blue cells contain equations and should not be edited by the issuer</t>
  </si>
  <si>
    <t>Yellow cells contain equations and should not be edited by the issuer</t>
  </si>
  <si>
    <t>Medical Loss Ratio Reporting Form - Formula Tool</t>
  </si>
  <si>
    <r>
      <rPr>
        <b/>
        <sz val="11"/>
        <rFont val="Arial"/>
        <family val="2"/>
      </rPr>
      <t xml:space="preserve">Part 1
</t>
    </r>
    <r>
      <rPr>
        <b/>
        <sz val="10"/>
        <color rgb="FFFF0000"/>
        <rFont val="Arial"/>
        <family val="2"/>
      </rPr>
      <t>NOTE: REFER TO MLR INSTRUCTIONS, FORMULAS RESOURCE AND TABLES RESOURCE FOR IMPORTANT INFORMATION ABOUT COMPLETING EACH COLUMN AND ROW.</t>
    </r>
  </si>
  <si>
    <r>
      <rPr>
        <b/>
        <sz val="11"/>
        <rFont val="Arial"/>
        <family val="2"/>
      </rPr>
      <t xml:space="preserve">Part 2
</t>
    </r>
    <r>
      <rPr>
        <b/>
        <sz val="10"/>
        <color rgb="FFFF0000"/>
        <rFont val="Arial"/>
        <family val="2"/>
      </rPr>
      <t>NOTE: REFER TO MLR INSTRUCTIONS, FORMULAS RESOURCE AND TABLES RESOURCE FOR IMPORTANT INFORMATION ABOUT COMPLETING EACH COLUMN AND ROW.</t>
    </r>
  </si>
  <si>
    <r>
      <rPr>
        <b/>
        <sz val="11"/>
        <rFont val="Arial"/>
        <family val="2"/>
      </rPr>
      <t xml:space="preserve">Part 4
</t>
    </r>
    <r>
      <rPr>
        <b/>
        <sz val="10"/>
        <color rgb="FFFF0000"/>
        <rFont val="Arial"/>
        <family val="2"/>
      </rPr>
      <t>NOTE: REFER TO MLR INSTRUCTIONS, FORMULAS RESOURCE AND TABLES RESOURCE FOR IMPORTANT INFORMATION ABOUT COMPLETING EACH COLUMN AND ROW.</t>
    </r>
  </si>
  <si>
    <t>(a) Do one of the following:</t>
  </si>
  <si>
    <t>Step 3.</t>
  </si>
  <si>
    <t xml:space="preserve">(b) Make sure that all data fields that require entry (blank cells), except for those that require calculations (blue and yellow cells), are populated, where appropriate.  </t>
  </si>
  <si>
    <t>(d) To ensure that the Formula Calculator functions correctly, do NOT insert or delete rows or columns anywhere in this file.</t>
  </si>
  <si>
    <t xml:space="preserve"> sample HIOS template filename.xls</t>
  </si>
  <si>
    <r>
      <rPr>
        <b/>
        <sz val="10"/>
        <rFont val="Arial"/>
        <family val="2"/>
      </rPr>
      <t>Step 4.</t>
    </r>
    <r>
      <rPr>
        <sz val="10"/>
        <rFont val="Arial"/>
        <family val="2"/>
      </rPr>
      <t xml:space="preserve"> </t>
    </r>
  </si>
  <si>
    <r>
      <rPr>
        <b/>
        <sz val="10"/>
        <rFont val="Arial"/>
        <family val="2"/>
      </rPr>
      <t>Step 5.</t>
    </r>
    <r>
      <rPr>
        <sz val="10"/>
        <rFont val="Arial"/>
        <family val="2"/>
      </rPr>
      <t xml:space="preserve"> Review the HIOS template file to ensure that it has been correctly and accurately populated before saving it.</t>
    </r>
  </si>
  <si>
    <r>
      <t>(i) Use the calculated fields in Parts 1, 2, and 4 of this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</si>
  <si>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r>
      <t xml:space="preserve">(ii) To have the Formula Calculator copy the data into your HIOS template file, enter the destination HIOS template filename in the green box below, and click the "Copy to HIOS Template" button.  Please note that if you use the Formula Calculator copy functionality, </t>
    </r>
    <r>
      <rPr>
        <u/>
        <sz val="10"/>
        <rFont val="Arial"/>
        <family val="2"/>
      </rPr>
      <t>all</t>
    </r>
    <r>
      <rPr>
        <sz val="10"/>
        <rFont val="Arial"/>
        <family val="2"/>
      </rPr>
      <t xml:space="preserve"> fields (blank, blue, and yellow cells) will be copied over.</t>
    </r>
  </si>
  <si>
    <r>
      <rPr>
        <b/>
        <sz val="10"/>
        <rFont val="Arial"/>
        <family val="2"/>
      </rPr>
      <t>Step 2.</t>
    </r>
    <r>
      <rPr>
        <sz val="10"/>
        <rFont val="Arial"/>
        <family val="2"/>
      </rPr>
      <t xml:space="preserve">  Make sure that this Formula Calculator file is placed in and opened from the </t>
    </r>
    <r>
      <rPr>
        <u/>
        <sz val="10"/>
        <rFont val="Arial"/>
        <family val="2"/>
      </rPr>
      <t>same folder</t>
    </r>
    <r>
      <rPr>
        <sz val="10"/>
        <rFont val="Arial"/>
        <family val="2"/>
      </rPr>
      <t xml:space="preserve"> as the destination HIOS template file.</t>
    </r>
  </si>
  <si>
    <t>(i) Populate the blank cells on Parts 1, 2, and the relevant portions of Part 4 of the HIOS template file, and copy these data into the corresponding cells of this Formula Calculator file; OR</t>
  </si>
  <si>
    <t>(ii) Populate the blank cells on Parts 1, 2, and the relevant portions of Part 4 of this Formula Calculator file, as you would populate the HIOS template file.</t>
  </si>
  <si>
    <r>
      <t xml:space="preserve">(c) You do not need to populate the header information of this Formula Calculator file.  
However, if using a template for Massachusetts </t>
    </r>
    <r>
      <rPr>
        <u/>
        <sz val="10"/>
        <rFont val="Arial"/>
        <family val="2"/>
      </rPr>
      <t>and</t>
    </r>
    <r>
      <rPr>
        <sz val="10"/>
        <rFont val="Arial"/>
        <family val="2"/>
      </rPr>
      <t xml:space="preserve"> merging Individual and Small Group markets, ensure that "Business in the State of" is set to "Massachusetts" and "Merge Markets - Ind/SmGrp (MA Only)" option is set to "Yes" on the "Pt 1 - Summary of Data" tab of </t>
    </r>
    <r>
      <rPr>
        <u/>
        <sz val="10"/>
        <rFont val="Arial"/>
        <family val="2"/>
      </rPr>
      <t>this</t>
    </r>
    <r>
      <rPr>
        <sz val="10"/>
        <rFont val="Arial"/>
        <family val="2"/>
      </rPr>
      <t xml:space="preserve"> file.</t>
    </r>
  </si>
  <si>
    <r>
      <rPr>
        <b/>
        <sz val="10"/>
        <rFont val="Arial"/>
        <family val="2"/>
      </rPr>
      <t>Step 1.</t>
    </r>
    <r>
      <rPr>
        <sz val="10"/>
        <rFont val="Arial"/>
        <family val="2"/>
      </rPr>
      <t xml:space="preserve">  Companies must download and use the HIOS template file(s) from the HIOS MLR module.  Do </t>
    </r>
    <r>
      <rPr>
        <u/>
        <sz val="10"/>
        <rFont val="Arial"/>
        <family val="2"/>
      </rPr>
      <t>not</t>
    </r>
    <r>
      <rPr>
        <sz val="10"/>
        <rFont val="Arial"/>
        <family val="2"/>
      </rPr>
      <t xml:space="preserve"> use the MLR Form file posted on the MLR page of CCIIO's website, or this Formula Calculator file, to file MLR data in HIOS.</t>
    </r>
  </si>
  <si>
    <t>2012 MLR Annual Reporting Form: Formula Resource</t>
  </si>
  <si>
    <t>2012 Form Line</t>
  </si>
  <si>
    <t>2012 Form Calculation References</t>
  </si>
  <si>
    <r>
      <rPr>
        <b/>
        <sz val="10"/>
        <rFont val="Arial"/>
        <family val="2"/>
      </rPr>
      <t>Part 1 Line 1.1</t>
    </r>
    <r>
      <rPr>
        <sz val="10"/>
        <rFont val="Arial"/>
      </rPr>
      <t xml:space="preserve">
(Total direct premium earned)</t>
    </r>
  </si>
  <si>
    <t>Part 2 Lines 1.1 + 1.2 – 1.3 – 1.7 + 1.8</t>
  </si>
  <si>
    <r>
      <rPr>
        <b/>
        <sz val="10"/>
        <rFont val="Arial"/>
        <family val="2"/>
      </rPr>
      <t xml:space="preserve">Part 1 Line 2.1 </t>
    </r>
    <r>
      <rPr>
        <sz val="10"/>
        <rFont val="Arial"/>
      </rPr>
      <t xml:space="preserve">
(Total incurred claims)</t>
    </r>
  </si>
  <si>
    <r>
      <t xml:space="preserve">Part 2 Line 2.16
</t>
    </r>
    <r>
      <rPr>
        <i/>
        <sz val="10"/>
        <rFont val="Arial"/>
        <family val="2"/>
      </rPr>
      <t>Please note that on the 2011 MLR Form, this line was equal to Part 2 Lines 2.16 + 2.17</t>
    </r>
  </si>
  <si>
    <r>
      <rPr>
        <b/>
        <sz val="10"/>
        <rFont val="Arial"/>
        <family val="2"/>
      </rPr>
      <t>Part 1 Line 7.5</t>
    </r>
    <r>
      <rPr>
        <sz val="10"/>
        <rFont val="Arial"/>
      </rPr>
      <t xml:space="preserve">
(Life-years)</t>
    </r>
  </si>
  <si>
    <t>Part 1 Line 7.4 / 12</t>
  </si>
  <si>
    <r>
      <rPr>
        <b/>
        <sz val="10"/>
        <rFont val="Arial"/>
        <family val="2"/>
      </rPr>
      <t>Part 2 Line 2.16</t>
    </r>
    <r>
      <rPr>
        <sz val="10"/>
        <rFont val="Arial"/>
      </rPr>
      <t xml:space="preserve">
(Total incurred claims)</t>
    </r>
  </si>
  <si>
    <r>
      <rPr>
        <b/>
        <sz val="10"/>
        <rFont val="Arial"/>
        <family val="2"/>
      </rPr>
      <t xml:space="preserve">Column "Total as of 12/31/12": </t>
    </r>
    <r>
      <rPr>
        <sz val="10"/>
        <rFont val="Arial"/>
      </rPr>
      <t xml:space="preserve">
Part 2 Lines 2.1a + 2.2a – 2.3 + 2.4a – 2.5 + 2.6a – 2.7 + 2.8a + 2.9a – 2.10 + 2.11a + 2.11b – 2.11c – 2.12a + 2.12b + 2.13 + 2.14 + 2.15
All other columns ("3/31/13", "Dual Contract", "Deferred PY1", "Deferred CY"):
Part 2 Lines 2.1b + 2.2b + 2.4b + 2.6b – 2.7 + 2.8b + 2.9b + 2.11a + 2.11b – 2.12a + 2.13 + 2.14 + 2.15</t>
    </r>
  </si>
  <si>
    <r>
      <rPr>
        <b/>
        <sz val="10"/>
        <rFont val="Arial"/>
        <family val="2"/>
      </rPr>
      <t>Part 2 Line 2.17</t>
    </r>
    <r>
      <rPr>
        <sz val="10"/>
        <rFont val="Arial"/>
      </rPr>
      <t xml:space="preserve">
(Allowable fraud reduction expense)</t>
    </r>
  </si>
  <si>
    <t>The lesser of: Part 2 Line 2.17a or 2.17b</t>
  </si>
  <si>
    <r>
      <rPr>
        <b/>
        <sz val="10"/>
        <rFont val="Arial"/>
        <family val="2"/>
      </rPr>
      <t>Part 4 Line 1.1</t>
    </r>
    <r>
      <rPr>
        <sz val="10"/>
        <rFont val="Arial"/>
      </rPr>
      <t xml:space="preserve">
(Adjusted incurred claims as reported on MLR Form for prior year(s))</t>
    </r>
  </si>
  <si>
    <r>
      <rPr>
        <b/>
        <sz val="10"/>
        <rFont val="Arial"/>
        <family val="2"/>
      </rPr>
      <t>Column "PY1":</t>
    </r>
    <r>
      <rPr>
        <sz val="10"/>
        <rFont val="Arial"/>
      </rPr>
      <t xml:space="preserve">
2011 MLR Form, Part 1 Line 2.1, Columns "3/31/YY" + "Deferred PY" – "Deferred CY"</t>
    </r>
  </si>
  <si>
    <r>
      <rPr>
        <b/>
        <sz val="10"/>
        <rFont val="Arial"/>
        <family val="2"/>
      </rPr>
      <t>Part 4 Line 1.2</t>
    </r>
    <r>
      <rPr>
        <sz val="10"/>
        <rFont val="Arial"/>
      </rPr>
      <t xml:space="preserve">
(Adjusted incurred claims as of 3/31 of the year following the MLR reporting year)</t>
    </r>
  </si>
  <si>
    <r>
      <rPr>
        <b/>
        <sz val="10"/>
        <rFont val="Arial"/>
        <family val="2"/>
      </rPr>
      <t>Column "PY1":</t>
    </r>
    <r>
      <rPr>
        <sz val="10"/>
        <rFont val="Arial"/>
      </rPr>
      <t xml:space="preserve">
Adjusted claims incurred in the 2011 MLR reporting year, restated as of 3/31/13
</t>
    </r>
    <r>
      <rPr>
        <b/>
        <sz val="10"/>
        <rFont val="Arial"/>
        <family val="2"/>
      </rPr>
      <t>Column "CY":</t>
    </r>
    <r>
      <rPr>
        <sz val="10"/>
        <rFont val="Arial"/>
      </rPr>
      <t xml:space="preserve">
(Part 2 Line 2.16 Columns "3/31/13" + "Deferred PY1" – "Deferred CY") + 
(Part 2 Line 2.17 Columns "3/31/13" + "Deferred PY1" – "Deferred CY")
</t>
    </r>
    <r>
      <rPr>
        <b/>
        <sz val="10"/>
        <rFont val="Arial"/>
        <family val="2"/>
      </rPr>
      <t xml:space="preserve">Column "Total": </t>
    </r>
    <r>
      <rPr>
        <sz val="10"/>
        <rFont val="Arial"/>
      </rPr>
      <t xml:space="preserve">
   </t>
    </r>
    <r>
      <rPr>
        <sz val="10"/>
        <rFont val="Calibri"/>
        <family val="2"/>
      </rPr>
      <t>●</t>
    </r>
    <r>
      <rPr>
        <sz val="10"/>
        <rFont val="Arial"/>
      </rPr>
      <t xml:space="preserve"> if Column "CY" Part 4 Line 3.1 &lt; 75,000: 
      Part 4 Line 1.2 Columns PY1 + CY
   ● if Column "CY" Part 4 Line 3.1 ≥ 75,000: 
      Part 4 Line 1.2 Column CY</t>
    </r>
  </si>
  <si>
    <r>
      <rPr>
        <b/>
        <sz val="10"/>
        <rFont val="Arial"/>
        <family val="2"/>
      </rPr>
      <t>Part 4 Line 1.3</t>
    </r>
    <r>
      <rPr>
        <sz val="10"/>
        <rFont val="Arial"/>
      </rPr>
      <t xml:space="preserve">
(Quality improvement expenses)</t>
    </r>
  </si>
  <si>
    <r>
      <rPr>
        <b/>
        <sz val="10"/>
        <rFont val="Arial"/>
        <family val="2"/>
      </rPr>
      <t>Column "PY1":</t>
    </r>
    <r>
      <rPr>
        <sz val="10"/>
        <rFont val="Arial"/>
      </rPr>
      <t xml:space="preserve">
2011 MLR Form, Part 1 Line 4.6, Columns "3/31/YY" + "Deferred PY" – "Deferred CY"
</t>
    </r>
    <r>
      <rPr>
        <b/>
        <sz val="10"/>
        <rFont val="Arial"/>
        <family val="2"/>
      </rPr>
      <t>Column "CY":</t>
    </r>
    <r>
      <rPr>
        <sz val="10"/>
        <rFont val="Arial"/>
      </rPr>
      <t xml:space="preserve">
(Part 1 Line 4.1 Columns "3/31/13" + "Deferred PY1" – "Deferred CY") + 
(Part 1 Line 4.2 Columns "3/31/13" + "Deferred PY1" – "Deferred CY") + 
(Part 1 Line 4.3 Columns "3/31/13" + "Deferred PY1" – "Deferred CY") + 
(Part 1 Line 4.4 Columns "3/31/13" + "Deferred PY1" – "Deferred CY") + 
(Part 1 Line 4.5 Columns "3/31/13" + "Deferred PY1" – "Deferred CY") + 
(Part 1 Line 4.6 Columns "3/31/13" + "Deferred PY1" – "Deferred CY")
</t>
    </r>
    <r>
      <rPr>
        <b/>
        <sz val="10"/>
        <rFont val="Arial"/>
        <family val="2"/>
      </rPr>
      <t xml:space="preserve">Column "Total": </t>
    </r>
    <r>
      <rPr>
        <sz val="10"/>
        <rFont val="Arial"/>
      </rPr>
      <t xml:space="preserve">
   ● if Column "CY" Part 4 Line 3.1 &lt; 75,000: 
      Part 4 Line 1.3 Columns PY1 + CY
   ● if Column "CY" Part 4 Line 3.1 ≥ 75,000: 
      Part 4 Line 1.3 Column CY</t>
    </r>
  </si>
  <si>
    <r>
      <rPr>
        <b/>
        <sz val="10"/>
        <rFont val="Arial"/>
        <family val="2"/>
      </rPr>
      <t>Part 4 Line 1.4</t>
    </r>
    <r>
      <rPr>
        <sz val="10"/>
        <rFont val="Arial"/>
      </rPr>
      <t xml:space="preserve">
(MLR rebates based on 2011 experience)</t>
    </r>
  </si>
  <si>
    <r>
      <rPr>
        <b/>
        <sz val="10"/>
        <rFont val="Arial"/>
        <family val="2"/>
      </rPr>
      <t>Column "PY1":</t>
    </r>
    <r>
      <rPr>
        <sz val="10"/>
        <rFont val="Arial"/>
      </rPr>
      <t xml:space="preserve">
2011 MLR Form, Part 5 Line 5.4
</t>
    </r>
    <r>
      <rPr>
        <b/>
        <sz val="10"/>
        <rFont val="Arial"/>
        <family val="2"/>
      </rPr>
      <t xml:space="preserve">Column "Total": </t>
    </r>
    <r>
      <rPr>
        <sz val="10"/>
        <rFont val="Arial"/>
      </rPr>
      <t xml:space="preserve">
   ● if Column "CY" Part 4 Line 3.1 &lt; 75,000: 
      Part 4 Line 1.4 Column PY1
   ● if Column "CY" Part 4 Line 3.1 ≥ 75,000:
      0 (zero)</t>
    </r>
  </si>
  <si>
    <r>
      <rPr>
        <b/>
        <sz val="10"/>
        <rFont val="Arial"/>
        <family val="2"/>
      </rPr>
      <t>Part 4 Line 1.5</t>
    </r>
    <r>
      <rPr>
        <sz val="10"/>
        <rFont val="Arial"/>
      </rPr>
      <t xml:space="preserve">
(MLR numerator)</t>
    </r>
  </si>
  <si>
    <r>
      <rPr>
        <b/>
        <sz val="10"/>
        <rFont val="Arial"/>
        <family val="2"/>
      </rPr>
      <t>Individual, Small Group, and Large Group columns, except MA merged markets:</t>
    </r>
    <r>
      <rPr>
        <sz val="10"/>
        <rFont val="Arial"/>
      </rPr>
      <t xml:space="preserve">
Part 4 Column "Total" Lines 1.2 + 1.3 + 1.4
</t>
    </r>
    <r>
      <rPr>
        <b/>
        <sz val="10"/>
        <rFont val="Arial"/>
        <family val="2"/>
      </rPr>
      <t xml:space="preserve">Individual and Small Group columns only, if Business in the State of Massachusetts and "Merge Markets - Ind/SmGrp (MA Only)" is "Yes": </t>
    </r>
    <r>
      <rPr>
        <sz val="10"/>
        <rFont val="Arial"/>
      </rPr>
      <t xml:space="preserve">
(Part 4, Individual Column "Total", Lines 1.2 + 1.3 + 1.4) + 
(Part 4, Small Group Column "Total", Lines 1.2 + 1.3 + 1.4)</t>
    </r>
  </si>
  <si>
    <r>
      <rPr>
        <b/>
        <sz val="10"/>
        <rFont val="Arial"/>
        <family val="2"/>
      </rPr>
      <t>Part 4 Line 1.6</t>
    </r>
    <r>
      <rPr>
        <sz val="10"/>
        <rFont val="Arial"/>
      </rPr>
      <t xml:space="preserve">
(MLR numerator: "Mini-Med")</t>
    </r>
  </si>
  <si>
    <r>
      <rPr>
        <b/>
        <sz val="10"/>
        <rFont val="Arial"/>
        <family val="2"/>
      </rPr>
      <t>"Mini-Med" Individual, Small Group, and Large Group columns, except MA merged markets:</t>
    </r>
    <r>
      <rPr>
        <sz val="10"/>
        <rFont val="Arial"/>
      </rPr>
      <t xml:space="preserve">
1.75 x (Part 4 Column "Total" Lines 1.2 + 1.3 + 1.4)
</t>
    </r>
    <r>
      <rPr>
        <b/>
        <sz val="10"/>
        <rFont val="Arial"/>
        <family val="2"/>
      </rPr>
      <t xml:space="preserve">"Mini-Med" Individual and Small Group columns only, if Business in the State of Massachusetts and "Merge Markets - Ind/SmGrp (MA Only)" is "Yes": </t>
    </r>
    <r>
      <rPr>
        <sz val="10"/>
        <rFont val="Arial"/>
      </rPr>
      <t xml:space="preserve">
1.75 x (Part 4, "Mini-Med" Individual Column "Total", Lines 1.2 + 1.3 + 1.4) + 
1.75 x (Part 4, "Mini-Med" Small Group Column "Total", Lines 1.2 + 1.3 + 1.4)</t>
    </r>
  </si>
  <si>
    <r>
      <rPr>
        <b/>
        <sz val="10"/>
        <rFont val="Arial"/>
        <family val="2"/>
      </rPr>
      <t>Part 4 Line 2.1</t>
    </r>
    <r>
      <rPr>
        <sz val="10"/>
        <rFont val="Arial"/>
      </rPr>
      <t xml:space="preserve">
(Premium earned including Federal and State high risk programs)</t>
    </r>
  </si>
  <si>
    <r>
      <rPr>
        <b/>
        <sz val="10"/>
        <rFont val="Arial"/>
        <family val="2"/>
      </rPr>
      <t>Column "PY1":</t>
    </r>
    <r>
      <rPr>
        <sz val="10"/>
        <rFont val="Arial"/>
      </rPr>
      <t xml:space="preserve">
2011 MLR Form, Part 1 Line 1.4, Columns "3/31/YY" + "Deferred PY" – "Deferred CY"
</t>
    </r>
    <r>
      <rPr>
        <b/>
        <sz val="10"/>
        <rFont val="Arial"/>
        <family val="2"/>
      </rPr>
      <t>Column "CY":</t>
    </r>
    <r>
      <rPr>
        <sz val="10"/>
        <rFont val="Arial"/>
      </rPr>
      <t xml:space="preserve">
(Part 1 Line 1.1, Columns "3/31/13" + "Deferred PY1" – "Deferred CY") + 
(Part 1 Line 1.2, Columns "3/31/13" + "Deferred PY1" – "Deferred CY") + 
(Part 1 Line 1.3, Columns "3/31/13" + "Deferred PY1" – "Deferred CY")  
</t>
    </r>
    <r>
      <rPr>
        <b/>
        <sz val="10"/>
        <rFont val="Arial"/>
        <family val="2"/>
      </rPr>
      <t xml:space="preserve">Column "Total": </t>
    </r>
    <r>
      <rPr>
        <sz val="10"/>
        <rFont val="Arial"/>
      </rPr>
      <t xml:space="preserve">
   ● if Column "CY" Part 4 Line 3.1 &lt; 75,000: 
      Part 4 Line 2.1 Columns PY1 + CY
   ● if Column "CY" Part 4 Line 3.1 ≥ 75,000: 
      Part 4 Line 2.1 Column CY</t>
    </r>
  </si>
  <si>
    <r>
      <rPr>
        <b/>
        <sz val="10"/>
        <rFont val="Arial"/>
        <family val="2"/>
      </rPr>
      <t>Part 4 Line 2.2</t>
    </r>
    <r>
      <rPr>
        <sz val="10"/>
        <rFont val="Arial"/>
      </rPr>
      <t xml:space="preserve">
(Federal and State taxes and licensing or regulatory fees)</t>
    </r>
  </si>
  <si>
    <r>
      <rPr>
        <b/>
        <sz val="10"/>
        <rFont val="Arial"/>
        <family val="2"/>
      </rPr>
      <t>Column "PY1":</t>
    </r>
    <r>
      <rPr>
        <sz val="10"/>
        <rFont val="Arial"/>
      </rPr>
      <t xml:space="preserve">
2011 MLR Form, Part 1 Line 3.4, Columns "3/31/YY" + "Deferred PY" – "Deferred CY"
</t>
    </r>
    <r>
      <rPr>
        <b/>
        <sz val="10"/>
        <rFont val="Arial"/>
        <family val="2"/>
      </rPr>
      <t>Column "CY":</t>
    </r>
    <r>
      <rPr>
        <sz val="10"/>
        <rFont val="Arial"/>
      </rPr>
      <t xml:space="preserve">
(Part 1 Line 3.1a, Columns "3/31/13" + "Deferred PY1" – "Deferred CY") + 
(Part 1 Line 3.1b, Columns "3/31/13" + "Deferred PY1" – "Deferred CY") + 
(Part 1 Line 3.2a, Columns "3/31/13" + "Deferred PY1" – "Deferred CY") + 
[The greater of: (Part 1 Line 3.2b, Columns "3/31/13" + "Deferred PY1" – "Deferred CY") or 
                          (Part 1 Line 3.2c, Columns "3/31/13" + "Deferred PY1" – "Deferred CY")] + 
(Part 1 Line 3.3, Columns "3/31/13" + "Deferred PY1" – "Deferred CY")
</t>
    </r>
    <r>
      <rPr>
        <b/>
        <sz val="10"/>
        <rFont val="Arial"/>
        <family val="2"/>
      </rPr>
      <t xml:space="preserve">Column "Total": </t>
    </r>
    <r>
      <rPr>
        <sz val="10"/>
        <rFont val="Arial"/>
      </rPr>
      <t xml:space="preserve">
   ● if Column "CY" Part 4 Line 3.1 &lt; 75,000: 
      Part 4 Line 2.2 Columns PY1 + CY
   ● if Column "CY" Part 4 Line 3.1 ≥ 75,000: 
      Part 4 Line 2.2 Column CY</t>
    </r>
  </si>
  <si>
    <r>
      <rPr>
        <b/>
        <sz val="10"/>
        <rFont val="Arial"/>
        <family val="2"/>
      </rPr>
      <t>Part 4 Line 2.3</t>
    </r>
    <r>
      <rPr>
        <sz val="10"/>
        <rFont val="Arial"/>
      </rPr>
      <t xml:space="preserve">
(MLR denominator)</t>
    </r>
  </si>
  <si>
    <r>
      <rPr>
        <b/>
        <sz val="10"/>
        <rFont val="Arial"/>
        <family val="2"/>
      </rPr>
      <t>Individual, Small Group, and Large Group columns, except MA merged markets:</t>
    </r>
    <r>
      <rPr>
        <sz val="10"/>
        <rFont val="Arial"/>
      </rPr>
      <t xml:space="preserve">
Part 4 Column "Total" Lines 2.1 – 2.2
</t>
    </r>
    <r>
      <rPr>
        <b/>
        <sz val="10"/>
        <rFont val="Arial"/>
        <family val="2"/>
      </rPr>
      <t xml:space="preserve">Individual and Small Group columns only, if Business in the State of Massachusetts and "Merge Markets - Ind/SmGrp (MA Only)" is "Yes": </t>
    </r>
    <r>
      <rPr>
        <sz val="10"/>
        <rFont val="Arial"/>
      </rPr>
      <t xml:space="preserve">
(Part 4, Individual Column "Total", Lines 2.1 – 2.2) + 
(Part 4, Small Group Column "Total", Lines 2.1 – 2.2)</t>
    </r>
  </si>
  <si>
    <r>
      <rPr>
        <b/>
        <sz val="10"/>
        <rFont val="Arial"/>
        <family val="2"/>
      </rPr>
      <t>Part 4 Line 3.1</t>
    </r>
    <r>
      <rPr>
        <sz val="10"/>
        <rFont val="Arial"/>
      </rPr>
      <t xml:space="preserve">
(Life-years to determine credibility)</t>
    </r>
  </si>
  <si>
    <r>
      <rPr>
        <b/>
        <sz val="10"/>
        <rFont val="Arial"/>
        <family val="2"/>
      </rPr>
      <t>Column "PY1":</t>
    </r>
    <r>
      <rPr>
        <sz val="10"/>
        <rFont val="Arial"/>
      </rPr>
      <t xml:space="preserve">
2011 MLR Form, Part 1 Line 11.5, Columns "3/31/YY" + "Deferred PY" – "Deferred CY"
</t>
    </r>
    <r>
      <rPr>
        <b/>
        <sz val="10"/>
        <rFont val="Arial"/>
        <family val="2"/>
      </rPr>
      <t xml:space="preserve">
Column "CY":</t>
    </r>
    <r>
      <rPr>
        <sz val="10"/>
        <rFont val="Arial"/>
      </rPr>
      <t xml:space="preserve">
Part 1 Line 7.5, Columns "3/31/13" + "Deferred PY1" – "Deferred CY" 
</t>
    </r>
    <r>
      <rPr>
        <b/>
        <sz val="10"/>
        <rFont val="Arial"/>
        <family val="2"/>
      </rPr>
      <t xml:space="preserve">
Column "Total": </t>
    </r>
    <r>
      <rPr>
        <sz val="10"/>
        <rFont val="Arial"/>
      </rPr>
      <t xml:space="preserve">
   ● if Column "CY" Part 4 Line 3.1 &lt; 75,000: 
      Part 4 Line 3.1 Columns PY1 + CY
   ● if Column "CY" Part 4 Line 3.1 ≥ 75,000: 
      Part 4 Line 3.1 Column CY</t>
    </r>
  </si>
  <si>
    <r>
      <rPr>
        <b/>
        <sz val="10"/>
        <rFont val="Arial"/>
        <family val="2"/>
      </rPr>
      <t>Part 4 Line 3.2</t>
    </r>
    <r>
      <rPr>
        <sz val="10"/>
        <rFont val="Arial"/>
      </rPr>
      <t xml:space="preserve">
(Base credibility factor)</t>
    </r>
  </si>
  <si>
    <r>
      <rPr>
        <b/>
        <sz val="10"/>
        <rFont val="Arial"/>
        <family val="2"/>
      </rPr>
      <t xml:space="preserve">Column "Total": </t>
    </r>
    <r>
      <rPr>
        <sz val="10"/>
        <rFont val="Arial"/>
      </rPr>
      <t xml:space="preserve">
   ● if Column "Total" Part 4 Line 3.1 &lt; 1,000 or ≥ 75,000: 
      0 (zero)
   ● if 1,000 ≤ Column "Total" Part 4 Line 3.1 &lt; 75,000: 
      Calculate using linear interpolation and Table 1 (do not round).
Table 1:
Life-Years    Base credibility factor
   &lt;1,000          0.0%
     1,000          8.3%
     2,500          5.2%
     5,000          3.7%
   10,000          2.6%
   25,000          1.6%
   50,000          1.2%
 ≥75,000          0.0%
Linear Interpolation Formula (x = life-years, y = base credibility factor) where x2 = Part 4 Line 3.1 Column "Total": 
y2 = y1 + [(y3 – y1) / (x3 – x1)] * (x2 – x1)
Linear Interpolation Example: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4 Line 4.1, then round the resulting credibility-adjusted MLR to 3 decimal places (e.g. 80.1%) and enter on Part 4 Line 4.3.</t>
    </r>
  </si>
  <si>
    <r>
      <rPr>
        <b/>
        <sz val="10"/>
        <rFont val="Arial"/>
        <family val="2"/>
      </rPr>
      <t>Part 4 Line 3.4</t>
    </r>
    <r>
      <rPr>
        <sz val="10"/>
        <rFont val="Arial"/>
      </rPr>
      <t xml:space="preserve">
(Deductible factor)</t>
    </r>
  </si>
  <si>
    <r>
      <rPr>
        <b/>
        <sz val="10"/>
        <rFont val="Arial"/>
        <family val="2"/>
      </rPr>
      <t xml:space="preserve">Column "Total": </t>
    </r>
    <r>
      <rPr>
        <sz val="10"/>
        <rFont val="Arial"/>
      </rPr>
      <t xml:space="preserve">
   ● if Part 4 Line 3.3 &lt; 2,500: 
      1.000
   ● if Part 4 Line 3.3 ≥ 10,000: 
      1.736
   ● if 2,500 ≤ Part 4 Line 3.3 &lt; 10,000: 
      Calculate using linear interpolation and Table 2 (do not round).
Table 2:
Average Deductible    Deductible factor
    &lt;2,500                         1.000
      2,500                         1.164
      5,000                         1.402
  ≥10,000                         1.736
Linear Interpolation Formula (x = average health plan deductible, y = deductible factor) where x2 = Part 4 Line 3.3 Column "Total": 
y2 = y1 + [(y3 – y1) / (x3 – x1)] * (x2 – x1)
Linear interpolation example: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4 Line 4.1, then round the result to 3 decimal places (e.g. 80.1%) and enter on Part 4 Line 4.3.</t>
    </r>
  </si>
  <si>
    <r>
      <rPr>
        <b/>
        <sz val="10"/>
        <rFont val="Arial"/>
        <family val="2"/>
      </rPr>
      <t>Part 4 Line 3.5</t>
    </r>
    <r>
      <rPr>
        <sz val="10"/>
        <rFont val="Arial"/>
      </rPr>
      <t xml:space="preserve">
(Credibility adjustment)</t>
    </r>
  </si>
  <si>
    <r>
      <rPr>
        <b/>
        <sz val="10"/>
        <rFont val="Arial"/>
        <family val="2"/>
      </rPr>
      <t xml:space="preserve">Column "Total": </t>
    </r>
    <r>
      <rPr>
        <sz val="10"/>
        <rFont val="Arial"/>
      </rPr>
      <t xml:space="preserve">
   ● if Column "Total" Part 4 Line 3.1 &lt; 1,000 or ≥ 75,000: 
      0 (zero)
   ● if 1,000 ≤ Column "Total" Part 4 Line 3.1 &lt; 75,000: 
      Part 4 Lines 3.2 x 3.4 (do not round)</t>
    </r>
  </si>
  <si>
    <r>
      <rPr>
        <b/>
        <sz val="10"/>
        <rFont val="Arial"/>
        <family val="2"/>
      </rPr>
      <t>Part 4 Line 4.1a</t>
    </r>
    <r>
      <rPr>
        <sz val="10"/>
        <rFont val="Arial"/>
      </rPr>
      <t xml:space="preserve">
(Preliminary MLR)</t>
    </r>
  </si>
  <si>
    <r>
      <rPr>
        <b/>
        <sz val="10"/>
        <rFont val="Arial"/>
        <family val="2"/>
      </rPr>
      <t xml:space="preserve">Column "Total": </t>
    </r>
    <r>
      <rPr>
        <sz val="10"/>
        <rFont val="Arial"/>
      </rPr>
      <t xml:space="preserve">
   ● if Column "Total" Part 4 Line 3.1 &lt; 1,000: 
      blank
   ● if Column "Total" Part 4 Line 3.1 ≥ 1,000: 
      Part 4 Lines 1.5 / 2.3 (do not round)</t>
    </r>
  </si>
  <si>
    <r>
      <rPr>
        <b/>
        <sz val="10"/>
        <rFont val="Arial"/>
        <family val="2"/>
      </rPr>
      <t>Part 4 Line 4.1b</t>
    </r>
    <r>
      <rPr>
        <sz val="10"/>
        <rFont val="Arial"/>
      </rPr>
      <t xml:space="preserve">
(Preliminary MLR: "Mini-Med")</t>
    </r>
  </si>
  <si>
    <r>
      <rPr>
        <b/>
        <sz val="10"/>
        <rFont val="Arial"/>
        <family val="2"/>
      </rPr>
      <t xml:space="preserve">Column "Total": </t>
    </r>
    <r>
      <rPr>
        <sz val="10"/>
        <rFont val="Arial"/>
      </rPr>
      <t xml:space="preserve">
   ● if Column "Total" Part 4 Line 3.1 &lt; 1,000: 
      blank
   ● if Column "Total" Part 4 Line 3.1 ≥ 1,000: 
      Part 4 Lines 1.6 / 2.3 (do not round)</t>
    </r>
  </si>
  <si>
    <r>
      <rPr>
        <b/>
        <sz val="10"/>
        <rFont val="Arial"/>
        <family val="2"/>
      </rPr>
      <t>Part 4 Line 4.2</t>
    </r>
    <r>
      <rPr>
        <sz val="10"/>
        <rFont val="Arial"/>
      </rPr>
      <t xml:space="preserve">
(Credibility adjustment)</t>
    </r>
  </si>
  <si>
    <t>Part 4, Line 3.5</t>
  </si>
  <si>
    <r>
      <rPr>
        <b/>
        <sz val="10"/>
        <rFont val="Arial"/>
        <family val="2"/>
      </rPr>
      <t>Part 4 Line 4.3</t>
    </r>
    <r>
      <rPr>
        <sz val="10"/>
        <rFont val="Arial"/>
      </rPr>
      <t xml:space="preserve">
(Credibility-adjusted MLR)</t>
    </r>
  </si>
  <si>
    <r>
      <rPr>
        <b/>
        <sz val="10"/>
        <rFont val="Arial"/>
        <family val="2"/>
      </rPr>
      <t>Column "Total":</t>
    </r>
    <r>
      <rPr>
        <sz val="10"/>
        <rFont val="Arial"/>
      </rPr>
      <t xml:space="preserve"> 
   ● if Column "Total" Part 4 Line 3.1 &lt; 1,000: 
      blank
   ● if Column "Total" Part 4 Line 3.1 ≥ 1,000: 
      Health Insurance Coverage columns:  Part 4 Lines 4.1a + 4.2
      "Mini-Med" columns:  Part 4 Lines 4.1b + 4.2
      (round to three decimal places, e.g. 0.801 or 80.1%)</t>
    </r>
  </si>
  <si>
    <r>
      <rPr>
        <b/>
        <sz val="10"/>
        <rFont val="Arial"/>
        <family val="2"/>
      </rPr>
      <t>Part 4 Line 5.1</t>
    </r>
    <r>
      <rPr>
        <sz val="10"/>
        <rFont val="Arial"/>
      </rPr>
      <t xml:space="preserve">
(MLR standard)</t>
    </r>
  </si>
  <si>
    <t>For most companies:
Individual market:                      Small Group market:                    Large Group market:
   NY: 82%                                    NY: 82%                                        All states: 85%
   ME: 65%                                   MA: 88%
   GA, IA, NH: 75%                        All other states: 80%
   All other states: 80%</t>
  </si>
  <si>
    <r>
      <rPr>
        <b/>
        <sz val="10"/>
        <rFont val="Arial"/>
        <family val="2"/>
      </rPr>
      <t>Part 4 Line 5.2</t>
    </r>
    <r>
      <rPr>
        <sz val="10"/>
        <rFont val="Arial"/>
      </rPr>
      <t xml:space="preserve">
(Credibility-adjusted MLR)</t>
    </r>
  </si>
  <si>
    <t>Part 4, Line 4.3</t>
  </si>
  <si>
    <r>
      <rPr>
        <b/>
        <sz val="10"/>
        <rFont val="Arial"/>
        <family val="2"/>
      </rPr>
      <t>Part 4 Line 5.3</t>
    </r>
    <r>
      <rPr>
        <sz val="10"/>
        <rFont val="Arial"/>
      </rPr>
      <t xml:space="preserve">
(Adjusted earned premium less Federal and State taxes and licensing or regulatory fees)</t>
    </r>
  </si>
  <si>
    <r>
      <rPr>
        <b/>
        <sz val="10"/>
        <rFont val="Arial"/>
        <family val="2"/>
      </rPr>
      <t xml:space="preserve">Column "Total": </t>
    </r>
    <r>
      <rPr>
        <sz val="10"/>
        <rFont val="Arial"/>
      </rPr>
      <t xml:space="preserve">
   ● if Column "Total" Part 4 Line 3.1 &lt; 1,000: 
      blank
   ● if Column "Total" Part 4 Line 3.1 ≥ 1,000: 
      Part 4 Column "CY" Lines 2.1 – 2.2</t>
    </r>
  </si>
  <si>
    <r>
      <rPr>
        <b/>
        <sz val="10"/>
        <rFont val="Arial"/>
        <family val="2"/>
      </rPr>
      <t>Part 4 Line 5.4</t>
    </r>
    <r>
      <rPr>
        <sz val="10"/>
        <rFont val="Arial"/>
      </rPr>
      <t xml:space="preserve">
(Rebate amount)</t>
    </r>
  </si>
  <si>
    <r>
      <rPr>
        <b/>
        <sz val="10"/>
        <rFont val="Arial"/>
        <family val="2"/>
      </rPr>
      <t xml:space="preserve">Column "Total": </t>
    </r>
    <r>
      <rPr>
        <sz val="10"/>
        <rFont val="Arial"/>
        <family val="2"/>
      </rPr>
      <t xml:space="preserve">
   ● if Column "Total" Part 4 Line 3.1 &lt; 1,000: 
      0 (zero)
   ● if Column "Total" Part 4 Line 3.1 ≥ 1,000 and Part 4 Line 5.2 ≥ Line 5.1: 
      0 (zero)
   ● if Column "Total" Part 4 Line 3.1 ≥ 1,000 and Part 4 Line 5.2 &lt; Line 5.1: 
      Part 4 (Lines 5.1 – 5.2) x Line 5.3</t>
    </r>
  </si>
  <si>
    <t xml:space="preserve">Companies may do the MLR and rebate calculations themselves, following the 2012 MLR Annual Reporting Form Filing Instructions.  For the user's convenience, all 2012 MLR and rebate formulas are summarized on the Formula Reference tab of this file.
</t>
  </si>
  <si>
    <r>
      <rPr>
        <b/>
        <sz val="10"/>
        <rFont val="Arial"/>
        <family val="2"/>
      </rPr>
      <t xml:space="preserve">    </t>
    </r>
    <r>
      <rPr>
        <b/>
        <u/>
        <sz val="10"/>
        <rFont val="Arial"/>
        <family val="2"/>
      </rPr>
      <t>INSTRUCTIONS FOR USING THE FORMULA REFERENCE AND FORMULA CALCULATOR WITH THE 2012 MLR ANNUAL REPORTING FORM</t>
    </r>
  </si>
  <si>
    <t xml:space="preserve">The 2012 MLR Annual Reporting Form does not automatically perform the MLR and rebate calculations. When a completed form is submitted, CMS' Health Insurance Oversight System (HIOS) will alert companies if their submitted values do not match HIOS calculated values.
</t>
  </si>
  <si>
    <t>Companies may also use the Formula Calculator included in the tabs of this file that are marked Part 1 - Summary of Data, Part 2 - Premium and Claims, and Part 4  - MLR and Rebate Calculation, to perform and/or verify their MLR and rebate calculations for the 2012 MLR reporting year.  To use the Formula Calculator, please follow Steps 1-5 below.  For your convenience if you choose this option, this Formula Calculator can also copy all data entered in this file into the HIOS template file you specify.  You may need to enable macros to use the optional Formula Calculator copy functionality; please contact your IT department for assistance.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</si>
</sst>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_(* #,##0.000_);_(* \(#,##0.000\);_(* &quot;-&quot;??_);_(@_)"/>
  </numFmts>
  <fonts count="4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10"/>
      <color theme="1"/>
      <name val="Arial"/>
      <family val="2"/>
    </font>
    <font>
      <sz val="11"/>
      <name val="Calibri"/>
      <family val="2"/>
    </font>
    <font>
      <i/>
      <sz val="10"/>
      <name val="Arial"/>
      <family val="2"/>
    </font>
    <font>
      <sz val="10"/>
      <color rgb="FFFF0000"/>
      <name val="Arial"/>
      <family val="2"/>
    </font>
    <font>
      <b/>
      <sz val="10"/>
      <color rgb="FFFF0000"/>
      <name val="Arial"/>
      <family val="2"/>
    </font>
    <font>
      <b/>
      <sz val="11"/>
      <name val="Arial"/>
      <family val="2"/>
    </font>
    <font>
      <sz val="10"/>
      <color rgb="FFFFFF00"/>
      <name val="Arial"/>
      <family val="2"/>
    </font>
    <font>
      <sz val="10"/>
      <color theme="0"/>
      <name val="Arial"/>
      <family val="2"/>
    </font>
    <font>
      <b/>
      <u/>
      <sz val="10"/>
      <name val="Arial"/>
      <family val="2"/>
    </font>
    <font>
      <u/>
      <sz val="10"/>
      <name val="Arial"/>
      <family val="2"/>
    </font>
    <font>
      <sz val="10"/>
      <color rgb="FF0000FF"/>
      <name val="Arial"/>
      <family val="2"/>
    </font>
    <font>
      <b/>
      <sz val="12"/>
      <name val="Arial"/>
      <family val="2"/>
    </font>
    <font>
      <b/>
      <sz val="12"/>
      <color theme="1"/>
      <name val="Arial"/>
      <family val="2"/>
    </font>
    <font>
      <sz val="1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66"/>
        <bgColor indexed="64"/>
      </patternFill>
    </fill>
    <fill>
      <patternFill patternType="solid">
        <fgColor theme="6" tint="0.59999389629810485"/>
        <bgColor indexed="64"/>
      </patternFill>
    </fill>
    <fill>
      <patternFill patternType="solid">
        <fgColor theme="8" tint="0.39997558519241921"/>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hair">
        <color indexed="64"/>
      </left>
      <right/>
      <top/>
      <bottom/>
      <diagonal/>
    </border>
    <border>
      <left/>
      <right/>
      <top/>
      <bottom style="thin">
        <color indexed="64"/>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55">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6" fillId="0" borderId="0"/>
  </cellStyleXfs>
  <cellXfs count="597">
    <xf numFmtId="0" fontId="0" fillId="0" borderId="0" xfId="0"/>
    <xf numFmtId="0" fontId="23" fillId="0" borderId="0" xfId="0" applyFont="1"/>
    <xf numFmtId="0" fontId="3" fillId="0" borderId="0" xfId="0" applyFont="1" applyBorder="1"/>
    <xf numFmtId="0" fontId="23" fillId="0" borderId="0" xfId="125" applyFont="1" applyAlignment="1"/>
    <xf numFmtId="0" fontId="3" fillId="0" borderId="0" xfId="0" applyFont="1" applyFill="1" applyBorder="1"/>
    <xf numFmtId="0" fontId="3" fillId="0" borderId="0" xfId="0" applyFont="1"/>
    <xf numFmtId="0" fontId="3" fillId="0" borderId="0" xfId="125" applyFont="1" applyAlignment="1"/>
    <xf numFmtId="164" fontId="3" fillId="0" borderId="0" xfId="91" applyNumberFormat="1" applyFont="1" applyBorder="1" applyAlignment="1"/>
    <xf numFmtId="0" fontId="3" fillId="0" borderId="0" xfId="0" applyFont="1" applyFill="1"/>
    <xf numFmtId="0" fontId="3" fillId="0" borderId="0" xfId="125" applyFont="1" applyBorder="1" applyAlignment="1"/>
    <xf numFmtId="164" fontId="3" fillId="0" borderId="0" xfId="81" applyNumberFormat="1" applyFont="1" applyBorder="1"/>
    <xf numFmtId="0" fontId="3" fillId="0" borderId="0" xfId="0" applyFont="1" applyAlignment="1">
      <alignment horizontal="right"/>
    </xf>
    <xf numFmtId="0" fontId="3" fillId="0" borderId="0" xfId="125" applyFont="1" applyBorder="1" applyAlignment="1">
      <alignment horizontal="left"/>
    </xf>
    <xf numFmtId="0" fontId="3" fillId="0" borderId="0" xfId="125" applyFont="1" applyAlignment="1">
      <alignment horizontal="right"/>
    </xf>
    <xf numFmtId="49" fontId="3" fillId="0" borderId="12" xfId="0" applyNumberFormat="1" applyFont="1" applyBorder="1" applyAlignment="1">
      <alignment horizontal="right" vertical="top"/>
    </xf>
    <xf numFmtId="49" fontId="3" fillId="0" borderId="13" xfId="0" applyNumberFormat="1" applyFont="1" applyBorder="1" applyAlignment="1">
      <alignment horizontal="right" vertical="top"/>
    </xf>
    <xf numFmtId="0" fontId="3" fillId="0" borderId="11" xfId="0" applyFont="1" applyFill="1" applyBorder="1" applyAlignment="1">
      <alignment vertical="top"/>
    </xf>
    <xf numFmtId="0" fontId="3" fillId="0" borderId="14" xfId="0" applyFont="1" applyFill="1" applyBorder="1" applyAlignment="1">
      <alignment horizontal="left" vertical="top" wrapText="1" indent="1"/>
    </xf>
    <xf numFmtId="0" fontId="3" fillId="0" borderId="14" xfId="0" applyFont="1" applyFill="1" applyBorder="1" applyAlignment="1">
      <alignment horizontal="left" vertical="top" indent="1"/>
    </xf>
    <xf numFmtId="0" fontId="3" fillId="0" borderId="11" xfId="0" applyFont="1" applyBorder="1" applyAlignment="1">
      <alignment horizontal="left" vertical="top" indent="1"/>
    </xf>
    <xf numFmtId="0" fontId="3" fillId="0" borderId="14" xfId="0" applyFont="1" applyBorder="1" applyAlignment="1">
      <alignment horizontal="left" vertical="top" indent="1"/>
    </xf>
    <xf numFmtId="0" fontId="3" fillId="0" borderId="16" xfId="0" applyFont="1" applyBorder="1" applyAlignment="1">
      <alignment horizontal="left" vertical="top" indent="1"/>
    </xf>
    <xf numFmtId="0" fontId="3" fillId="0" borderId="17" xfId="0" applyFont="1" applyBorder="1" applyAlignment="1">
      <alignment horizontal="left" vertical="top" indent="1"/>
    </xf>
    <xf numFmtId="0" fontId="3" fillId="0" borderId="11" xfId="0" applyFont="1" applyBorder="1" applyAlignment="1">
      <alignment vertical="top"/>
    </xf>
    <xf numFmtId="0" fontId="3" fillId="0" borderId="11" xfId="0" applyNumberFormat="1" applyFont="1" applyFill="1" applyBorder="1" applyAlignment="1">
      <alignment vertical="top"/>
    </xf>
    <xf numFmtId="0" fontId="3" fillId="0" borderId="16" xfId="0" applyFont="1" applyFill="1" applyBorder="1" applyAlignment="1">
      <alignment horizontal="left" vertical="top" indent="1"/>
    </xf>
    <xf numFmtId="0" fontId="3" fillId="0" borderId="11" xfId="0" applyFont="1" applyFill="1" applyBorder="1" applyAlignment="1">
      <alignment vertical="top" wrapText="1"/>
    </xf>
    <xf numFmtId="0" fontId="3" fillId="0" borderId="0" xfId="125" applyFont="1" applyFill="1" applyAlignment="1"/>
    <xf numFmtId="167" fontId="3" fillId="0" borderId="0" xfId="125" applyNumberFormat="1" applyFont="1" applyAlignment="1"/>
    <xf numFmtId="0" fontId="3" fillId="0" borderId="35" xfId="125" applyFont="1" applyBorder="1" applyAlignment="1"/>
    <xf numFmtId="49" fontId="3" fillId="0" borderId="12" xfId="125" applyNumberFormat="1" applyFont="1" applyBorder="1" applyAlignment="1">
      <alignment horizontal="right"/>
    </xf>
    <xf numFmtId="49" fontId="3" fillId="0" borderId="13" xfId="125" applyNumberFormat="1" applyFont="1" applyBorder="1" applyAlignment="1">
      <alignment horizontal="right"/>
    </xf>
    <xf numFmtId="49" fontId="3" fillId="0" borderId="16" xfId="125" applyNumberFormat="1" applyFont="1" applyBorder="1" applyAlignment="1">
      <alignment horizontal="left" vertical="top" indent="1"/>
    </xf>
    <xf numFmtId="0" fontId="3" fillId="0" borderId="0" xfId="125" applyFont="1" applyFill="1" applyBorder="1" applyAlignment="1">
      <alignment horizontal="left" vertical="top" indent="1"/>
    </xf>
    <xf numFmtId="0" fontId="3" fillId="0" borderId="0" xfId="125" applyFont="1" applyFill="1" applyBorder="1" applyAlignment="1">
      <alignment horizontal="left" vertical="top" wrapText="1" indent="1"/>
    </xf>
    <xf numFmtId="0" fontId="3" fillId="0" borderId="0" xfId="125" applyFont="1" applyBorder="1" applyAlignment="1">
      <alignment horizontal="left" vertical="top" wrapText="1" indent="1"/>
    </xf>
    <xf numFmtId="49" fontId="3" fillId="0" borderId="13" xfId="125" applyNumberFormat="1" applyFont="1" applyFill="1" applyBorder="1" applyAlignment="1">
      <alignment horizontal="right"/>
    </xf>
    <xf numFmtId="0" fontId="23" fillId="0" borderId="0" xfId="125" applyFont="1" applyFill="1" applyBorder="1" applyAlignment="1">
      <alignment horizontal="left" vertical="top" indent="1"/>
    </xf>
    <xf numFmtId="0" fontId="3" fillId="0" borderId="11" xfId="0" applyNumberFormat="1" applyFont="1" applyFill="1" applyBorder="1" applyAlignment="1">
      <alignment horizontal="left" vertical="top" indent="1"/>
    </xf>
    <xf numFmtId="49" fontId="3" fillId="0" borderId="13" xfId="0" applyNumberFormat="1" applyFont="1" applyFill="1" applyBorder="1" applyAlignment="1">
      <alignment horizontal="right" vertical="top"/>
    </xf>
    <xf numFmtId="0" fontId="3" fillId="0" borderId="11" xfId="0" quotePrefix="1" applyFont="1" applyFill="1" applyBorder="1" applyAlignment="1">
      <alignment horizontal="right" vertical="top"/>
    </xf>
    <xf numFmtId="0" fontId="3" fillId="0" borderId="11" xfId="0" quotePrefix="1" applyNumberFormat="1" applyFont="1" applyFill="1" applyBorder="1" applyAlignment="1">
      <alignment vertical="top"/>
    </xf>
    <xf numFmtId="0" fontId="23" fillId="0" borderId="0" xfId="0" applyFont="1" applyFill="1"/>
    <xf numFmtId="0" fontId="3" fillId="0" borderId="0" xfId="125" applyFont="1" applyFill="1" applyBorder="1" applyAlignment="1"/>
    <xf numFmtId="0" fontId="23" fillId="0" borderId="0" xfId="125" applyFont="1" applyFill="1" applyBorder="1" applyAlignment="1">
      <alignment horizontal="center" vertical="center"/>
    </xf>
    <xf numFmtId="0" fontId="3" fillId="0" borderId="0" xfId="0" applyFont="1" applyFill="1" applyAlignment="1">
      <alignment horizontal="center"/>
    </xf>
    <xf numFmtId="0" fontId="3" fillId="0" borderId="16" xfId="125" applyFont="1" applyFill="1" applyBorder="1" applyAlignment="1">
      <alignment horizontal="left" vertical="top" indent="1"/>
    </xf>
    <xf numFmtId="0" fontId="23" fillId="0" borderId="0" xfId="0" applyFont="1" applyProtection="1"/>
    <xf numFmtId="0" fontId="3" fillId="0" borderId="0" xfId="0" applyFont="1" applyProtection="1"/>
    <xf numFmtId="0" fontId="3" fillId="0" borderId="0" xfId="125" applyFont="1" applyAlignment="1" applyProtection="1"/>
    <xf numFmtId="0" fontId="3" fillId="0" borderId="0" xfId="125" applyFont="1" applyBorder="1" applyAlignment="1" applyProtection="1">
      <alignment horizontal="left"/>
    </xf>
    <xf numFmtId="0" fontId="3" fillId="0" borderId="0" xfId="125" applyFont="1" applyBorder="1" applyAlignment="1" applyProtection="1"/>
    <xf numFmtId="0" fontId="3" fillId="0" borderId="0" xfId="0" applyFont="1" applyAlignment="1" applyProtection="1"/>
    <xf numFmtId="0" fontId="3" fillId="0" borderId="0" xfId="125" applyFont="1" applyFill="1" applyAlignment="1" applyProtection="1"/>
    <xf numFmtId="164" fontId="3" fillId="0" borderId="27" xfId="81" applyNumberFormat="1" applyFont="1" applyFill="1" applyBorder="1" applyAlignment="1" applyProtection="1">
      <alignment vertical="top"/>
      <protection locked="0"/>
    </xf>
    <xf numFmtId="164" fontId="3" fillId="0" borderId="23" xfId="81" applyNumberFormat="1" applyFont="1" applyFill="1" applyBorder="1" applyAlignment="1" applyProtection="1">
      <alignment vertical="top"/>
      <protection locked="0"/>
    </xf>
    <xf numFmtId="164" fontId="3" fillId="0" borderId="14" xfId="81" applyNumberFormat="1" applyFont="1" applyBorder="1" applyAlignment="1" applyProtection="1">
      <alignment vertical="top"/>
      <protection locked="0"/>
    </xf>
    <xf numFmtId="164" fontId="3" fillId="0" borderId="13" xfId="81" applyNumberFormat="1" applyFont="1" applyBorder="1" applyAlignment="1" applyProtection="1">
      <alignment vertical="top"/>
      <protection locked="0"/>
    </xf>
    <xf numFmtId="164" fontId="3" fillId="0" borderId="14" xfId="81" applyNumberFormat="1" applyFont="1" applyFill="1" applyBorder="1" applyAlignment="1" applyProtection="1">
      <alignment vertical="top"/>
      <protection locked="0"/>
    </xf>
    <xf numFmtId="164" fontId="3" fillId="0" borderId="13" xfId="81" applyNumberFormat="1" applyFont="1" applyFill="1" applyBorder="1" applyAlignment="1" applyProtection="1">
      <alignment vertical="top"/>
      <protection locked="0"/>
    </xf>
    <xf numFmtId="164" fontId="3" fillId="0" borderId="0" xfId="81" applyNumberFormat="1" applyFont="1" applyFill="1" applyBorder="1" applyAlignment="1" applyProtection="1">
      <alignment vertical="top"/>
      <protection locked="0"/>
    </xf>
    <xf numFmtId="166" fontId="3" fillId="0" borderId="27" xfId="62" applyNumberFormat="1" applyFont="1" applyFill="1" applyBorder="1" applyAlignment="1" applyProtection="1">
      <alignment vertical="top"/>
      <protection locked="0"/>
    </xf>
    <xf numFmtId="166" fontId="3" fillId="0" borderId="13" xfId="62" applyNumberFormat="1" applyFont="1" applyBorder="1" applyAlignment="1" applyProtection="1">
      <alignment vertical="top"/>
      <protection locked="0"/>
    </xf>
    <xf numFmtId="164" fontId="3" fillId="0" borderId="29" xfId="81" applyNumberFormat="1" applyFont="1" applyBorder="1" applyAlignment="1" applyProtection="1">
      <alignment vertical="top"/>
      <protection locked="0"/>
    </xf>
    <xf numFmtId="0" fontId="3" fillId="0" borderId="0" xfId="125" applyFont="1" applyAlignment="1" applyProtection="1">
      <alignment horizontal="right"/>
    </xf>
    <xf numFmtId="0" fontId="3" fillId="0" borderId="0" xfId="0" applyFont="1" applyAlignment="1" applyProtection="1">
      <alignment horizontal="right"/>
    </xf>
    <xf numFmtId="0" fontId="3" fillId="0" borderId="0" xfId="0" applyFont="1" applyFill="1" applyAlignment="1" applyProtection="1">
      <alignment horizontal="right"/>
    </xf>
    <xf numFmtId="0" fontId="3" fillId="0" borderId="0" xfId="0" applyFont="1" applyFill="1" applyAlignment="1" applyProtection="1"/>
    <xf numFmtId="164" fontId="3" fillId="0" borderId="27" xfId="81" applyNumberFormat="1" applyFont="1" applyFill="1" applyBorder="1" applyAlignment="1" applyProtection="1">
      <alignment horizontal="center" vertical="top"/>
      <protection locked="0"/>
    </xf>
    <xf numFmtId="164" fontId="3" fillId="0" borderId="38" xfId="81" applyNumberFormat="1" applyFont="1" applyFill="1" applyBorder="1" applyAlignment="1" applyProtection="1">
      <alignment horizontal="center" vertical="top"/>
      <protection locked="0"/>
    </xf>
    <xf numFmtId="164" fontId="3" fillId="0" borderId="23" xfId="81" applyNumberFormat="1" applyFont="1" applyFill="1" applyBorder="1" applyAlignment="1" applyProtection="1">
      <alignment horizontal="center" vertical="top"/>
      <protection locked="0"/>
    </xf>
    <xf numFmtId="164" fontId="3" fillId="0" borderId="0" xfId="81" applyNumberFormat="1" applyFont="1" applyFill="1" applyBorder="1" applyAlignment="1" applyProtection="1">
      <alignment horizontal="center" vertical="top"/>
      <protection locked="0"/>
    </xf>
    <xf numFmtId="164" fontId="3" fillId="0" borderId="13" xfId="81" applyNumberFormat="1" applyFont="1" applyFill="1" applyBorder="1" applyAlignment="1" applyProtection="1">
      <alignment horizontal="center" vertical="top"/>
      <protection locked="0"/>
    </xf>
    <xf numFmtId="164" fontId="3" fillId="0" borderId="26" xfId="81" applyNumberFormat="1" applyFont="1" applyFill="1" applyBorder="1" applyAlignment="1" applyProtection="1">
      <alignment horizontal="center" vertical="top"/>
      <protection locked="0"/>
    </xf>
    <xf numFmtId="0" fontId="23" fillId="0" borderId="0" xfId="131" applyFont="1" applyAlignment="1"/>
    <xf numFmtId="0" fontId="3" fillId="0" borderId="0" xfId="125" applyFont="1" applyAlignment="1" applyProtection="1">
      <protection hidden="1"/>
    </xf>
    <xf numFmtId="0" fontId="3" fillId="0" borderId="0" xfId="0" applyFont="1" applyFill="1" applyAlignment="1"/>
    <xf numFmtId="166" fontId="3" fillId="0" borderId="0" xfId="62" applyNumberFormat="1" applyFont="1" applyFill="1" applyBorder="1" applyAlignment="1">
      <alignment vertical="top"/>
    </xf>
    <xf numFmtId="2" fontId="3" fillId="0" borderId="11" xfId="0" applyNumberFormat="1" applyFont="1" applyFill="1" applyBorder="1" applyAlignment="1">
      <alignment vertical="top"/>
    </xf>
    <xf numFmtId="0" fontId="3" fillId="0" borderId="35" xfId="125" applyFont="1" applyFill="1" applyBorder="1" applyAlignment="1"/>
    <xf numFmtId="0" fontId="26" fillId="0" borderId="11" xfId="0" applyNumberFormat="1" applyFont="1" applyFill="1" applyBorder="1" applyAlignment="1">
      <alignment vertical="top"/>
    </xf>
    <xf numFmtId="0" fontId="27" fillId="0" borderId="11" xfId="0" applyNumberFormat="1" applyFont="1" applyFill="1" applyBorder="1" applyAlignment="1">
      <alignment vertical="top"/>
    </xf>
    <xf numFmtId="166" fontId="3" fillId="0" borderId="0" xfId="126" applyNumberFormat="1" applyFont="1" applyFill="1" applyBorder="1" applyAlignment="1">
      <alignment horizontal="center" vertical="top"/>
    </xf>
    <xf numFmtId="0" fontId="3" fillId="0" borderId="0" xfId="0" applyFont="1" applyAlignment="1"/>
    <xf numFmtId="164" fontId="3" fillId="0" borderId="50" xfId="81" applyNumberFormat="1" applyFont="1" applyFill="1" applyBorder="1" applyAlignment="1" applyProtection="1">
      <alignment vertical="top"/>
      <protection locked="0"/>
    </xf>
    <xf numFmtId="166" fontId="3" fillId="0" borderId="50" xfId="62" applyNumberFormat="1" applyFont="1" applyFill="1" applyBorder="1" applyAlignment="1" applyProtection="1">
      <alignment vertical="top"/>
      <protection locked="0"/>
    </xf>
    <xf numFmtId="164" fontId="3" fillId="0" borderId="0" xfId="81" applyNumberFormat="1" applyFont="1" applyBorder="1" applyAlignment="1" applyProtection="1">
      <alignment vertical="top"/>
      <protection locked="0"/>
    </xf>
    <xf numFmtId="166" fontId="3" fillId="0" borderId="0" xfId="62" applyNumberFormat="1" applyFont="1" applyBorder="1" applyAlignment="1" applyProtection="1">
      <alignment vertical="top"/>
      <protection locked="0"/>
    </xf>
    <xf numFmtId="0" fontId="28" fillId="0" borderId="0" xfId="0" applyFont="1"/>
    <xf numFmtId="164" fontId="3" fillId="0" borderId="80" xfId="81" applyNumberFormat="1" applyFont="1" applyFill="1" applyBorder="1" applyAlignment="1" applyProtection="1">
      <alignment vertical="top"/>
      <protection locked="0"/>
    </xf>
    <xf numFmtId="166" fontId="3" fillId="0" borderId="80" xfId="62" applyNumberFormat="1" applyFont="1" applyFill="1" applyBorder="1" applyAlignment="1" applyProtection="1">
      <alignment vertical="top"/>
      <protection locked="0"/>
    </xf>
    <xf numFmtId="164" fontId="3" fillId="0" borderId="29" xfId="81" applyNumberFormat="1" applyFont="1" applyFill="1" applyBorder="1" applyAlignment="1" applyProtection="1">
      <alignment vertical="top"/>
      <protection locked="0"/>
    </xf>
    <xf numFmtId="0" fontId="23" fillId="0" borderId="0" xfId="125" applyFont="1" applyFill="1" applyBorder="1" applyAlignment="1">
      <alignment horizontal="left" vertical="top" wrapText="1" indent="1"/>
    </xf>
    <xf numFmtId="0" fontId="23" fillId="0" borderId="11" xfId="0" applyNumberFormat="1" applyFont="1" applyFill="1" applyBorder="1" applyAlignment="1">
      <alignment vertical="top"/>
    </xf>
    <xf numFmtId="0" fontId="3" fillId="0" borderId="26" xfId="0" applyFont="1" applyFill="1" applyBorder="1" applyAlignment="1">
      <alignment vertical="top"/>
    </xf>
    <xf numFmtId="164" fontId="3" fillId="26" borderId="38" xfId="81" applyNumberFormat="1" applyFont="1" applyFill="1" applyBorder="1" applyAlignment="1" applyProtection="1">
      <alignment horizontal="center" vertical="top"/>
      <protection locked="0"/>
    </xf>
    <xf numFmtId="0" fontId="3" fillId="0" borderId="0" xfId="125" applyFont="1" applyFill="1" applyBorder="1" applyAlignment="1" applyProtection="1"/>
    <xf numFmtId="49" fontId="3" fillId="0" borderId="42" xfId="0" applyNumberFormat="1" applyFont="1" applyBorder="1" applyAlignment="1">
      <alignment horizontal="center" vertical="top" wrapText="1"/>
    </xf>
    <xf numFmtId="49" fontId="3" fillId="0" borderId="85" xfId="0" applyNumberFormat="1" applyFont="1" applyBorder="1" applyAlignment="1">
      <alignment horizontal="center" vertical="top" wrapText="1"/>
    </xf>
    <xf numFmtId="49" fontId="3" fillId="0" borderId="86" xfId="0" applyNumberFormat="1" applyFont="1" applyBorder="1" applyAlignment="1">
      <alignment horizontal="center" vertical="top" wrapText="1"/>
    </xf>
    <xf numFmtId="49" fontId="3" fillId="0" borderId="87"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164" fontId="3" fillId="0" borderId="80" xfId="125" applyNumberFormat="1" applyFont="1" applyFill="1" applyBorder="1" applyAlignment="1" applyProtection="1">
      <protection locked="0"/>
    </xf>
    <xf numFmtId="164" fontId="3" fillId="0" borderId="27" xfId="81" applyNumberFormat="1" applyFont="1" applyBorder="1" applyAlignment="1" applyProtection="1">
      <alignment vertical="top"/>
      <protection locked="0"/>
    </xf>
    <xf numFmtId="166" fontId="3" fillId="0" borderId="27" xfId="62" applyNumberFormat="1" applyFont="1" applyBorder="1" applyAlignment="1" applyProtection="1">
      <alignment vertical="top"/>
      <protection locked="0"/>
    </xf>
    <xf numFmtId="164" fontId="3" fillId="0" borderId="75" xfId="81" applyNumberFormat="1" applyFont="1" applyFill="1" applyBorder="1" applyAlignment="1" applyProtection="1">
      <alignment vertical="top"/>
      <protection locked="0"/>
    </xf>
    <xf numFmtId="164" fontId="3" fillId="0" borderId="75" xfId="81" applyNumberFormat="1" applyFont="1" applyBorder="1" applyAlignment="1" applyProtection="1">
      <alignment vertical="top"/>
      <protection locked="0"/>
    </xf>
    <xf numFmtId="166" fontId="3" fillId="0" borderId="29" xfId="62" applyNumberFormat="1" applyFont="1" applyBorder="1" applyAlignment="1" applyProtection="1">
      <alignment vertical="top"/>
      <protection locked="0"/>
    </xf>
    <xf numFmtId="166" fontId="3" fillId="0" borderId="75" xfId="62" applyNumberFormat="1" applyFont="1" applyBorder="1" applyAlignment="1" applyProtection="1">
      <alignment vertical="top"/>
      <protection locked="0"/>
    </xf>
    <xf numFmtId="164" fontId="3" fillId="0" borderId="50" xfId="81" applyNumberFormat="1" applyFont="1" applyFill="1" applyBorder="1" applyAlignment="1" applyProtection="1">
      <alignment horizontal="center" vertical="top"/>
      <protection locked="0"/>
    </xf>
    <xf numFmtId="164" fontId="3" fillId="26" borderId="0" xfId="81" applyNumberFormat="1" applyFont="1" applyFill="1" applyBorder="1" applyAlignment="1" applyProtection="1">
      <alignment horizontal="center" vertical="top"/>
      <protection locked="0"/>
    </xf>
    <xf numFmtId="164" fontId="3" fillId="0" borderId="14" xfId="81" applyNumberFormat="1" applyFont="1" applyFill="1" applyBorder="1" applyAlignment="1" applyProtection="1">
      <alignment horizontal="center" vertical="top"/>
      <protection locked="0"/>
    </xf>
    <xf numFmtId="0" fontId="3" fillId="0" borderId="89" xfId="125" applyFont="1" applyBorder="1" applyAlignment="1">
      <alignment horizontal="center"/>
    </xf>
    <xf numFmtId="0" fontId="3" fillId="0" borderId="86" xfId="125" applyFont="1" applyBorder="1" applyAlignment="1">
      <alignment horizontal="center"/>
    </xf>
    <xf numFmtId="0" fontId="3" fillId="0" borderId="61" xfId="125" applyFont="1" applyBorder="1" applyAlignment="1">
      <alignment horizontal="center"/>
    </xf>
    <xf numFmtId="164" fontId="3" fillId="0" borderId="0" xfId="81" applyNumberFormat="1" applyFont="1" applyFill="1" applyBorder="1"/>
    <xf numFmtId="49" fontId="3" fillId="0" borderId="85" xfId="0" applyNumberFormat="1" applyFont="1" applyFill="1" applyBorder="1" applyAlignment="1">
      <alignment horizontal="center" vertical="top" wrapText="1"/>
    </xf>
    <xf numFmtId="0" fontId="3" fillId="0" borderId="0" xfId="0" applyFont="1" applyFill="1" applyAlignment="1">
      <alignment horizontal="right"/>
    </xf>
    <xf numFmtId="164" fontId="3" fillId="0" borderId="80" xfId="81" applyNumberFormat="1" applyFont="1" applyFill="1" applyBorder="1" applyAlignment="1" applyProtection="1">
      <alignment horizontal="center" vertical="top"/>
      <protection locked="0"/>
    </xf>
    <xf numFmtId="164" fontId="3" fillId="0" borderId="75" xfId="81" applyNumberFormat="1" applyFont="1" applyFill="1" applyBorder="1" applyAlignment="1" applyProtection="1">
      <alignment horizontal="center" vertical="top"/>
      <protection locked="0"/>
    </xf>
    <xf numFmtId="164" fontId="3" fillId="26" borderId="75" xfId="81" applyNumberFormat="1" applyFont="1" applyFill="1" applyBorder="1" applyAlignment="1" applyProtection="1">
      <alignment horizontal="center" vertical="top"/>
      <protection locked="0"/>
    </xf>
    <xf numFmtId="0" fontId="23" fillId="0" borderId="0" xfId="0" applyFont="1" applyFill="1" applyProtection="1"/>
    <xf numFmtId="0" fontId="21" fillId="0" borderId="0" xfId="199"/>
    <xf numFmtId="0" fontId="23" fillId="0" borderId="0" xfId="126" applyFont="1" applyFill="1" applyAlignment="1"/>
    <xf numFmtId="0" fontId="0" fillId="0" borderId="0" xfId="0"/>
    <xf numFmtId="0" fontId="23" fillId="0" borderId="0" xfId="126" applyFont="1" applyFill="1" applyAlignment="1"/>
    <xf numFmtId="0" fontId="23" fillId="0" borderId="0" xfId="126" applyFont="1" applyFill="1" applyAlignment="1"/>
    <xf numFmtId="0" fontId="3" fillId="0" borderId="0" xfId="126" applyFill="1"/>
    <xf numFmtId="0" fontId="4" fillId="0" borderId="0" xfId="253" applyFont="1" applyFill="1" applyBorder="1" applyAlignment="1">
      <alignment horizontal="center"/>
    </xf>
    <xf numFmtId="0" fontId="3" fillId="0" borderId="0" xfId="126" applyFont="1" applyFill="1"/>
    <xf numFmtId="0" fontId="3" fillId="0" borderId="15" xfId="126" applyFill="1" applyBorder="1" applyAlignment="1">
      <alignment horizontal="center"/>
    </xf>
    <xf numFmtId="0" fontId="3" fillId="0" borderId="22" xfId="126" applyFill="1" applyBorder="1" applyAlignment="1">
      <alignment horizontal="center"/>
    </xf>
    <xf numFmtId="0" fontId="4" fillId="0" borderId="12" xfId="253" applyFont="1" applyFill="1" applyBorder="1" applyAlignment="1">
      <alignment wrapText="1"/>
    </xf>
    <xf numFmtId="0" fontId="3" fillId="0" borderId="12" xfId="126" applyNumberFormat="1" applyFill="1" applyBorder="1"/>
    <xf numFmtId="0" fontId="3" fillId="0" borderId="12" xfId="126" applyFont="1" applyFill="1" applyBorder="1"/>
    <xf numFmtId="166" fontId="3" fillId="0" borderId="13" xfId="65" applyNumberFormat="1" applyFill="1" applyBorder="1" applyAlignment="1"/>
    <xf numFmtId="165" fontId="3" fillId="0" borderId="14" xfId="171" applyNumberFormat="1" applyFont="1" applyFill="1" applyBorder="1" applyAlignment="1">
      <alignment horizontal="center"/>
    </xf>
    <xf numFmtId="0" fontId="4" fillId="0" borderId="13" xfId="253" applyFont="1" applyFill="1" applyBorder="1" applyAlignment="1">
      <alignment wrapText="1"/>
    </xf>
    <xf numFmtId="0" fontId="3" fillId="0" borderId="13" xfId="126" applyNumberFormat="1" applyFill="1" applyBorder="1"/>
    <xf numFmtId="0" fontId="3" fillId="0" borderId="20" xfId="126" applyFont="1" applyFill="1" applyBorder="1"/>
    <xf numFmtId="166" fontId="3" fillId="0" borderId="20" xfId="65" applyNumberFormat="1" applyFill="1" applyBorder="1" applyAlignment="1"/>
    <xf numFmtId="165" fontId="3" fillId="0" borderId="18" xfId="171" applyNumberFormat="1" applyFont="1" applyFill="1" applyBorder="1" applyAlignment="1">
      <alignment horizontal="center"/>
    </xf>
    <xf numFmtId="0" fontId="3" fillId="0" borderId="15" xfId="126" applyFont="1" applyFill="1" applyBorder="1" applyAlignment="1">
      <alignment horizontal="center"/>
    </xf>
    <xf numFmtId="6" fontId="3" fillId="0" borderId="12" xfId="126" applyNumberFormat="1" applyFill="1" applyBorder="1" applyAlignment="1">
      <alignment horizontal="right"/>
    </xf>
    <xf numFmtId="168" fontId="3" fillId="0" borderId="17" xfId="126" applyNumberFormat="1" applyFill="1" applyBorder="1" applyAlignment="1">
      <alignment horizontal="center"/>
    </xf>
    <xf numFmtId="6" fontId="3" fillId="0" borderId="13" xfId="126" applyNumberFormat="1" applyFill="1" applyBorder="1" applyAlignment="1">
      <alignment horizontal="right"/>
    </xf>
    <xf numFmtId="0" fontId="3" fillId="0" borderId="14" xfId="126" applyFill="1" applyBorder="1" applyAlignment="1">
      <alignment horizontal="center"/>
    </xf>
    <xf numFmtId="6" fontId="3" fillId="0" borderId="20" xfId="126" applyNumberFormat="1" applyFill="1" applyBorder="1" applyAlignment="1">
      <alignment horizontal="right"/>
    </xf>
    <xf numFmtId="0" fontId="3" fillId="0" borderId="18" xfId="126" applyFill="1" applyBorder="1" applyAlignment="1">
      <alignment horizontal="center"/>
    </xf>
    <xf numFmtId="0" fontId="3" fillId="0" borderId="20" xfId="126" applyNumberFormat="1" applyFill="1" applyBorder="1"/>
    <xf numFmtId="0" fontId="4" fillId="0" borderId="20" xfId="253" applyFont="1" applyFill="1" applyBorder="1" applyAlignment="1">
      <alignment wrapText="1"/>
    </xf>
    <xf numFmtId="0" fontId="3" fillId="0" borderId="0" xfId="126" applyFill="1" applyBorder="1"/>
    <xf numFmtId="164" fontId="3" fillId="0" borderId="109" xfId="81" applyNumberFormat="1" applyFont="1" applyFill="1" applyBorder="1" applyAlignment="1" applyProtection="1">
      <alignment vertical="top"/>
      <protection locked="0"/>
    </xf>
    <xf numFmtId="164" fontId="3" fillId="29" borderId="23" xfId="81" applyNumberFormat="1" applyFont="1" applyFill="1" applyBorder="1" applyAlignment="1" applyProtection="1">
      <alignment vertical="top"/>
      <protection locked="0"/>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98" xfId="0" applyFont="1" applyFill="1" applyBorder="1" applyAlignment="1">
      <alignment horizontal="center" vertical="top" wrapText="1"/>
    </xf>
    <xf numFmtId="0" fontId="3" fillId="0" borderId="68"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76" xfId="0" applyFont="1" applyFill="1" applyBorder="1" applyAlignment="1">
      <alignment horizontal="center" vertical="top" wrapText="1"/>
    </xf>
    <xf numFmtId="0" fontId="33" fillId="0" borderId="0" xfId="0" applyFont="1" applyFill="1"/>
    <xf numFmtId="167" fontId="3" fillId="0" borderId="0" xfId="125" applyNumberFormat="1" applyFont="1" applyFill="1" applyAlignment="1"/>
    <xf numFmtId="0" fontId="26" fillId="0" borderId="97" xfId="125" applyFont="1" applyFill="1" applyBorder="1" applyAlignment="1">
      <alignment horizontal="center"/>
    </xf>
    <xf numFmtId="0" fontId="26" fillId="0" borderId="100" xfId="125" applyFont="1" applyFill="1" applyBorder="1" applyAlignment="1">
      <alignment horizontal="center"/>
    </xf>
    <xf numFmtId="0" fontId="26" fillId="0" borderId="68" xfId="125" applyFont="1" applyFill="1" applyBorder="1" applyAlignment="1">
      <alignment horizontal="center"/>
    </xf>
    <xf numFmtId="0" fontId="26" fillId="0" borderId="53" xfId="125" applyFont="1" applyFill="1" applyBorder="1" applyAlignment="1">
      <alignment horizontal="center"/>
    </xf>
    <xf numFmtId="0" fontId="26" fillId="0" borderId="36" xfId="125" applyFont="1" applyFill="1" applyBorder="1" applyAlignment="1">
      <alignment horizontal="center"/>
    </xf>
    <xf numFmtId="0" fontId="26" fillId="0" borderId="52" xfId="125" applyFont="1" applyFill="1" applyBorder="1" applyAlignment="1">
      <alignment horizontal="center"/>
    </xf>
    <xf numFmtId="0" fontId="26" fillId="0" borderId="102" xfId="125" applyFont="1" applyFill="1" applyBorder="1" applyAlignment="1">
      <alignment horizontal="center"/>
    </xf>
    <xf numFmtId="0" fontId="26" fillId="0" borderId="103" xfId="125" applyFont="1" applyFill="1" applyBorder="1" applyAlignment="1">
      <alignment horizontal="center"/>
    </xf>
    <xf numFmtId="0" fontId="26" fillId="0" borderId="101" xfId="125" applyFont="1" applyFill="1" applyBorder="1" applyAlignment="1">
      <alignment horizontal="center"/>
    </xf>
    <xf numFmtId="49" fontId="3" fillId="0" borderId="0" xfId="0" applyNumberFormat="1" applyFont="1"/>
    <xf numFmtId="0" fontId="3" fillId="28" borderId="0" xfId="0" applyNumberFormat="1" applyFont="1" applyFill="1" applyAlignment="1">
      <alignment horizontal="left"/>
    </xf>
    <xf numFmtId="0" fontId="3" fillId="0" borderId="0" xfId="0" applyFont="1" applyFill="1" applyProtection="1"/>
    <xf numFmtId="0" fontId="28" fillId="0" borderId="0" xfId="0" applyFont="1" applyProtection="1"/>
    <xf numFmtId="0" fontId="34" fillId="0" borderId="0" xfId="0" applyFont="1" applyFill="1" applyProtection="1"/>
    <xf numFmtId="0" fontId="0" fillId="0" borderId="0" xfId="0" applyProtection="1"/>
    <xf numFmtId="49" fontId="3" fillId="28" borderId="0" xfId="125" applyNumberFormat="1" applyFont="1" applyFill="1" applyBorder="1" applyAlignment="1" applyProtection="1">
      <alignment horizontal="left"/>
    </xf>
    <xf numFmtId="49" fontId="3" fillId="28" borderId="0" xfId="0" applyNumberFormat="1" applyFont="1" applyFill="1" applyBorder="1" applyAlignment="1" applyProtection="1">
      <alignment horizontal="left"/>
    </xf>
    <xf numFmtId="49" fontId="3" fillId="28" borderId="0" xfId="0" applyNumberFormat="1" applyFont="1" applyFill="1" applyAlignment="1" applyProtection="1">
      <alignment horizontal="left"/>
    </xf>
    <xf numFmtId="49" fontId="3" fillId="0" borderId="0" xfId="0" applyNumberFormat="1" applyFont="1" applyFill="1" applyProtection="1"/>
    <xf numFmtId="0" fontId="3" fillId="0" borderId="0" xfId="0" applyFont="1" applyFill="1" applyBorder="1" applyProtection="1"/>
    <xf numFmtId="49" fontId="3" fillId="0" borderId="12" xfId="0" applyNumberFormat="1" applyFont="1" applyBorder="1" applyAlignment="1" applyProtection="1">
      <alignment horizontal="right" vertical="top"/>
    </xf>
    <xf numFmtId="0" fontId="3" fillId="0" borderId="16" xfId="0" applyFont="1" applyFill="1" applyBorder="1" applyAlignment="1" applyProtection="1">
      <alignment horizontal="left" vertical="top" indent="1"/>
    </xf>
    <xf numFmtId="0" fontId="3" fillId="0" borderId="17" xfId="0" applyFont="1" applyFill="1" applyBorder="1" applyAlignment="1" applyProtection="1">
      <alignment vertical="top"/>
    </xf>
    <xf numFmtId="49" fontId="3" fillId="0" borderId="13" xfId="0" applyNumberFormat="1" applyFont="1" applyBorder="1" applyAlignment="1" applyProtection="1">
      <alignment horizontal="right" vertical="top"/>
    </xf>
    <xf numFmtId="0" fontId="3" fillId="0" borderId="11" xfId="0" applyFont="1" applyFill="1" applyBorder="1" applyAlignment="1" applyProtection="1">
      <alignment vertical="top"/>
    </xf>
    <xf numFmtId="0" fontId="3" fillId="0" borderId="14" xfId="0" applyFont="1" applyFill="1" applyBorder="1" applyAlignment="1" applyProtection="1">
      <alignment horizontal="left" vertical="top" wrapText="1" indent="1"/>
    </xf>
    <xf numFmtId="0" fontId="3" fillId="0" borderId="11" xfId="0" applyFont="1" applyBorder="1" applyAlignment="1" applyProtection="1">
      <alignment vertical="top"/>
    </xf>
    <xf numFmtId="0" fontId="3" fillId="0" borderId="14" xfId="0" applyFont="1" applyFill="1" applyBorder="1" applyAlignment="1" applyProtection="1">
      <alignment horizontal="left" vertical="top" indent="1"/>
    </xf>
    <xf numFmtId="0" fontId="3" fillId="0" borderId="14" xfId="0" applyFont="1" applyFill="1" applyBorder="1" applyAlignment="1" applyProtection="1">
      <alignment vertical="top"/>
    </xf>
    <xf numFmtId="49" fontId="3" fillId="0" borderId="13" xfId="0" applyNumberFormat="1" applyFont="1" applyFill="1" applyBorder="1" applyAlignment="1" applyProtection="1">
      <alignment horizontal="right" vertical="top"/>
    </xf>
    <xf numFmtId="49" fontId="3" fillId="0" borderId="11" xfId="0" applyNumberFormat="1" applyFont="1" applyFill="1" applyBorder="1" applyAlignment="1" applyProtection="1">
      <alignment horizontal="right" vertical="top"/>
    </xf>
    <xf numFmtId="0" fontId="3" fillId="0" borderId="11" xfId="0" applyNumberFormat="1" applyFont="1" applyFill="1" applyBorder="1" applyAlignment="1" applyProtection="1">
      <alignment vertical="top"/>
    </xf>
    <xf numFmtId="0" fontId="3" fillId="0" borderId="0" xfId="0" applyFont="1" applyFill="1" applyBorder="1" applyAlignment="1" applyProtection="1">
      <alignment vertical="top"/>
    </xf>
    <xf numFmtId="0" fontId="3" fillId="0" borderId="16" xfId="0" applyFont="1" applyBorder="1" applyAlignment="1" applyProtection="1">
      <alignment horizontal="left" vertical="top" indent="1"/>
    </xf>
    <xf numFmtId="0" fontId="3" fillId="0" borderId="17" xfId="0" applyFont="1" applyBorder="1" applyAlignment="1" applyProtection="1">
      <alignment vertical="top"/>
    </xf>
    <xf numFmtId="0" fontId="3" fillId="0" borderId="13" xfId="0" applyFont="1" applyBorder="1" applyAlignment="1" applyProtection="1">
      <alignment vertical="top"/>
    </xf>
    <xf numFmtId="0" fontId="3" fillId="0" borderId="13" xfId="0" applyFont="1" applyFill="1" applyBorder="1" applyAlignment="1" applyProtection="1">
      <alignment vertical="top"/>
    </xf>
    <xf numFmtId="49" fontId="3" fillId="0" borderId="11" xfId="0" applyNumberFormat="1" applyFont="1" applyBorder="1" applyAlignment="1" applyProtection="1">
      <alignment horizontal="right" vertical="top"/>
    </xf>
    <xf numFmtId="0" fontId="3" fillId="0" borderId="11" xfId="0" applyFont="1" applyBorder="1" applyProtection="1"/>
    <xf numFmtId="49" fontId="3" fillId="0" borderId="15" xfId="0" applyNumberFormat="1" applyFont="1" applyBorder="1" applyAlignment="1" applyProtection="1">
      <alignment horizontal="right" vertical="top"/>
    </xf>
    <xf numFmtId="0" fontId="3" fillId="0" borderId="21" xfId="0" applyFont="1" applyBorder="1" applyAlignment="1" applyProtection="1">
      <alignment horizontal="left" vertical="top" indent="1"/>
    </xf>
    <xf numFmtId="0" fontId="3" fillId="0" borderId="19" xfId="0" applyFont="1" applyBorder="1" applyAlignment="1" applyProtection="1">
      <alignment vertical="top"/>
    </xf>
    <xf numFmtId="0" fontId="3" fillId="0" borderId="21" xfId="0" applyFont="1" applyBorder="1" applyAlignment="1" applyProtection="1">
      <alignment vertical="top"/>
    </xf>
    <xf numFmtId="0" fontId="3" fillId="0" borderId="11" xfId="0" applyFont="1" applyBorder="1" applyAlignment="1" applyProtection="1">
      <alignment horizontal="left" vertical="top" indent="1"/>
    </xf>
    <xf numFmtId="0" fontId="3" fillId="0" borderId="14" xfId="0" applyFont="1" applyBorder="1" applyAlignment="1" applyProtection="1">
      <alignment vertical="top"/>
    </xf>
    <xf numFmtId="49" fontId="3" fillId="0" borderId="25" xfId="0" applyNumberFormat="1" applyFont="1" applyBorder="1" applyAlignment="1" applyProtection="1">
      <alignment horizontal="right" vertical="top"/>
    </xf>
    <xf numFmtId="0" fontId="3" fillId="0" borderId="19" xfId="0" applyFont="1" applyBorder="1" applyAlignment="1" applyProtection="1">
      <alignment horizontal="left" vertical="top" indent="1"/>
    </xf>
    <xf numFmtId="0" fontId="3" fillId="0" borderId="24" xfId="0" applyFont="1" applyBorder="1" applyAlignment="1" applyProtection="1">
      <alignment vertical="top"/>
    </xf>
    <xf numFmtId="49" fontId="3" fillId="0" borderId="71" xfId="0" applyNumberFormat="1" applyFont="1" applyBorder="1" applyAlignment="1" applyProtection="1">
      <alignment horizontal="right" vertical="top"/>
    </xf>
    <xf numFmtId="0" fontId="3" fillId="0" borderId="72" xfId="0" applyFont="1" applyBorder="1" applyAlignment="1" applyProtection="1">
      <alignment horizontal="left" vertical="top" indent="1"/>
    </xf>
    <xf numFmtId="0" fontId="3" fillId="0" borderId="72" xfId="0" applyFont="1" applyBorder="1" applyAlignment="1" applyProtection="1">
      <alignment vertical="top"/>
    </xf>
    <xf numFmtId="0" fontId="3" fillId="0" borderId="90" xfId="0" applyFont="1" applyBorder="1" applyAlignment="1" applyProtection="1">
      <alignment vertical="top"/>
    </xf>
    <xf numFmtId="0" fontId="23" fillId="0" borderId="0" xfId="126" applyFont="1" applyFill="1" applyAlignment="1" applyProtection="1"/>
    <xf numFmtId="164" fontId="3" fillId="0" borderId="0" xfId="81" applyNumberFormat="1" applyFont="1" applyBorder="1" applyProtection="1"/>
    <xf numFmtId="0" fontId="3" fillId="0" borderId="0" xfId="0" applyFont="1" applyFill="1" applyAlignment="1" applyProtection="1">
      <alignment horizontal="center"/>
    </xf>
    <xf numFmtId="0" fontId="23" fillId="0" borderId="0" xfId="125" applyFont="1" applyFill="1" applyBorder="1" applyAlignment="1" applyProtection="1">
      <alignment horizontal="center" vertical="center"/>
    </xf>
    <xf numFmtId="49" fontId="3" fillId="0" borderId="42" xfId="0" applyNumberFormat="1" applyFont="1" applyBorder="1" applyAlignment="1" applyProtection="1">
      <alignment horizontal="center" vertical="top" wrapText="1"/>
    </xf>
    <xf numFmtId="49" fontId="3" fillId="0" borderId="85" xfId="0" applyNumberFormat="1" applyFont="1" applyBorder="1" applyAlignment="1" applyProtection="1">
      <alignment horizontal="center" vertical="top" wrapText="1"/>
    </xf>
    <xf numFmtId="49" fontId="3" fillId="0" borderId="85" xfId="0" applyNumberFormat="1" applyFont="1" applyFill="1" applyBorder="1" applyAlignment="1" applyProtection="1">
      <alignment horizontal="center" vertical="top" wrapText="1"/>
    </xf>
    <xf numFmtId="49" fontId="3" fillId="0" borderId="86" xfId="0" applyNumberFormat="1" applyFont="1" applyBorder="1" applyAlignment="1" applyProtection="1">
      <alignment horizontal="center" vertical="top" wrapText="1"/>
    </xf>
    <xf numFmtId="49" fontId="3" fillId="0" borderId="87" xfId="0" applyNumberFormat="1" applyFont="1" applyBorder="1" applyAlignment="1" applyProtection="1">
      <alignment horizontal="center" vertical="top" wrapText="1"/>
    </xf>
    <xf numFmtId="49" fontId="3" fillId="0" borderId="10" xfId="0" applyNumberFormat="1" applyFont="1" applyBorder="1" applyAlignment="1" applyProtection="1">
      <alignment horizontal="center" vertical="top" wrapText="1"/>
    </xf>
    <xf numFmtId="0" fontId="3" fillId="0" borderId="89" xfId="0" applyFont="1" applyFill="1" applyBorder="1" applyAlignment="1" applyProtection="1">
      <alignment horizontal="center" vertical="top" wrapText="1"/>
    </xf>
    <xf numFmtId="0" fontId="3" fillId="0" borderId="85" xfId="0" applyFont="1" applyFill="1" applyBorder="1" applyAlignment="1" applyProtection="1">
      <alignment horizontal="center" vertical="top" wrapText="1"/>
    </xf>
    <xf numFmtId="0" fontId="3" fillId="0" borderId="86" xfId="0" applyFont="1" applyFill="1" applyBorder="1" applyAlignment="1" applyProtection="1">
      <alignment horizontal="center" vertical="top" wrapText="1"/>
    </xf>
    <xf numFmtId="0" fontId="3" fillId="0" borderId="87" xfId="0" applyFont="1" applyFill="1" applyBorder="1" applyAlignment="1" applyProtection="1">
      <alignment horizontal="center" vertical="top" wrapText="1"/>
    </xf>
    <xf numFmtId="0" fontId="3" fillId="0" borderId="60" xfId="0" applyFont="1" applyFill="1" applyBorder="1" applyAlignment="1" applyProtection="1">
      <alignment horizontal="center" vertical="top" wrapText="1"/>
    </xf>
    <xf numFmtId="0" fontId="3" fillId="0" borderId="61" xfId="0" applyFont="1" applyFill="1" applyBorder="1" applyAlignment="1" applyProtection="1">
      <alignment horizontal="center" vertical="top" wrapText="1"/>
    </xf>
    <xf numFmtId="0" fontId="3" fillId="0" borderId="88" xfId="0" applyFont="1" applyFill="1" applyBorder="1" applyAlignment="1" applyProtection="1">
      <alignment horizontal="center" vertical="top" wrapText="1"/>
    </xf>
    <xf numFmtId="0" fontId="3" fillId="0" borderId="63" xfId="0" applyFont="1" applyFill="1" applyBorder="1" applyAlignment="1" applyProtection="1">
      <alignment horizontal="center" vertical="top" wrapText="1"/>
    </xf>
    <xf numFmtId="0" fontId="3" fillId="0" borderId="65" xfId="0" applyFont="1" applyFill="1" applyBorder="1" applyAlignment="1" applyProtection="1">
      <alignment horizontal="center" vertical="top" wrapText="1"/>
    </xf>
    <xf numFmtId="164" fontId="3" fillId="26" borderId="26" xfId="81" applyNumberFormat="1" applyFont="1" applyFill="1" applyBorder="1" applyAlignment="1" applyProtection="1">
      <alignment vertical="top"/>
      <protection locked="0"/>
    </xf>
    <xf numFmtId="164" fontId="3" fillId="0" borderId="23" xfId="125" applyNumberFormat="1" applyFont="1" applyFill="1" applyBorder="1" applyAlignment="1" applyProtection="1">
      <protection locked="0"/>
    </xf>
    <xf numFmtId="164" fontId="3" fillId="26" borderId="75" xfId="81" applyNumberFormat="1" applyFont="1" applyFill="1" applyBorder="1" applyAlignment="1" applyProtection="1">
      <alignment vertical="top"/>
      <protection locked="0"/>
    </xf>
    <xf numFmtId="164" fontId="3" fillId="26" borderId="23" xfId="81" applyNumberFormat="1" applyFont="1" applyFill="1" applyBorder="1" applyAlignment="1" applyProtection="1">
      <alignment horizontal="center" vertical="top"/>
      <protection locked="0"/>
    </xf>
    <xf numFmtId="164" fontId="3" fillId="26" borderId="80" xfId="81" applyNumberFormat="1" applyFont="1" applyFill="1" applyBorder="1" applyAlignment="1" applyProtection="1">
      <alignment horizontal="center" vertical="top"/>
      <protection locked="0"/>
    </xf>
    <xf numFmtId="164" fontId="3" fillId="26" borderId="50" xfId="81" applyNumberFormat="1" applyFont="1" applyFill="1" applyBorder="1" applyAlignment="1" applyProtection="1">
      <alignment horizontal="center" vertical="top"/>
      <protection locked="0"/>
    </xf>
    <xf numFmtId="164" fontId="3" fillId="26" borderId="104" xfId="81" applyNumberFormat="1" applyFont="1" applyFill="1" applyBorder="1" applyAlignment="1" applyProtection="1">
      <alignment vertical="top"/>
      <protection locked="0"/>
    </xf>
    <xf numFmtId="164" fontId="3" fillId="26" borderId="105" xfId="81" applyNumberFormat="1" applyFont="1" applyFill="1" applyBorder="1" applyAlignment="1" applyProtection="1">
      <alignment vertical="top"/>
      <protection locked="0"/>
    </xf>
    <xf numFmtId="164" fontId="3" fillId="26" borderId="106" xfId="81" applyNumberFormat="1" applyFont="1" applyFill="1" applyBorder="1" applyAlignment="1" applyProtection="1">
      <alignment vertical="top"/>
      <protection locked="0"/>
    </xf>
    <xf numFmtId="164" fontId="3" fillId="26" borderId="107" xfId="81" applyNumberFormat="1" applyFont="1" applyFill="1" applyBorder="1" applyAlignment="1" applyProtection="1">
      <alignment vertical="top"/>
      <protection locked="0"/>
    </xf>
    <xf numFmtId="164" fontId="3" fillId="26" borderId="108" xfId="81" applyNumberFormat="1" applyFont="1" applyFill="1" applyBorder="1" applyAlignment="1" applyProtection="1">
      <alignment vertical="top"/>
      <protection locked="0"/>
    </xf>
    <xf numFmtId="164" fontId="3" fillId="26" borderId="25" xfId="81" applyNumberFormat="1" applyFont="1" applyFill="1" applyBorder="1" applyAlignment="1" applyProtection="1">
      <alignment vertical="top"/>
      <protection locked="0"/>
    </xf>
    <xf numFmtId="164" fontId="3" fillId="26" borderId="19" xfId="81" applyNumberFormat="1" applyFont="1" applyFill="1" applyBorder="1" applyAlignment="1" applyProtection="1">
      <alignment vertical="top"/>
      <protection locked="0"/>
    </xf>
    <xf numFmtId="164" fontId="3" fillId="26" borderId="15" xfId="81" applyNumberFormat="1" applyFont="1" applyFill="1" applyBorder="1" applyAlignment="1" applyProtection="1">
      <alignment vertical="top"/>
      <protection locked="0"/>
    </xf>
    <xf numFmtId="166" fontId="3" fillId="0" borderId="23" xfId="62" applyNumberFormat="1" applyFont="1" applyFill="1" applyBorder="1" applyAlignment="1" applyProtection="1">
      <alignment vertical="top"/>
      <protection locked="0"/>
    </xf>
    <xf numFmtId="164" fontId="3" fillId="0" borderId="93" xfId="81" applyNumberFormat="1" applyFont="1" applyFill="1" applyBorder="1" applyAlignment="1" applyProtection="1">
      <alignment horizontal="center" vertical="top"/>
      <protection locked="0"/>
    </xf>
    <xf numFmtId="164" fontId="3" fillId="26" borderId="26" xfId="81" applyNumberFormat="1" applyFont="1" applyFill="1" applyBorder="1" applyAlignment="1" applyProtection="1">
      <alignment horizontal="center" vertical="top"/>
      <protection locked="0"/>
    </xf>
    <xf numFmtId="164" fontId="3" fillId="26" borderId="27"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horizontal="center" vertical="top"/>
      <protection locked="0"/>
    </xf>
    <xf numFmtId="164" fontId="3" fillId="26" borderId="14"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vertical="top"/>
      <protection locked="0"/>
    </xf>
    <xf numFmtId="164" fontId="3" fillId="26" borderId="14" xfId="81" applyNumberFormat="1" applyFont="1" applyFill="1" applyBorder="1" applyAlignment="1" applyProtection="1">
      <alignment vertical="top"/>
      <protection locked="0"/>
    </xf>
    <xf numFmtId="164" fontId="3" fillId="27" borderId="43" xfId="91" applyNumberFormat="1" applyFont="1" applyFill="1" applyBorder="1" applyAlignment="1" applyProtection="1">
      <alignment vertical="top"/>
      <protection locked="0"/>
    </xf>
    <xf numFmtId="164" fontId="3" fillId="27" borderId="0" xfId="91" applyNumberFormat="1" applyFont="1" applyFill="1" applyBorder="1" applyAlignment="1" applyProtection="1">
      <alignment vertical="top"/>
      <protection locked="0"/>
    </xf>
    <xf numFmtId="164" fontId="3" fillId="27" borderId="75" xfId="91" applyNumberFormat="1" applyFont="1" applyFill="1" applyBorder="1" applyAlignment="1" applyProtection="1">
      <alignment vertical="top"/>
      <protection locked="0"/>
    </xf>
    <xf numFmtId="164" fontId="3" fillId="29" borderId="23" xfId="91" applyNumberFormat="1" applyFont="1" applyFill="1" applyBorder="1" applyAlignment="1" applyProtection="1">
      <alignment vertical="top"/>
      <protection locked="0"/>
    </xf>
    <xf numFmtId="164" fontId="3" fillId="30" borderId="75" xfId="91" applyNumberFormat="1" applyFont="1" applyFill="1" applyBorder="1" applyAlignment="1" applyProtection="1">
      <alignment vertical="top"/>
      <protection locked="0"/>
    </xf>
    <xf numFmtId="164" fontId="3" fillId="30" borderId="0" xfId="91" applyNumberFormat="1" applyFont="1" applyFill="1" applyBorder="1" applyAlignment="1" applyProtection="1">
      <alignment vertical="top"/>
      <protection locked="0"/>
    </xf>
    <xf numFmtId="164" fontId="3" fillId="30" borderId="75" xfId="81" applyNumberFormat="1" applyFont="1" applyFill="1" applyBorder="1" applyAlignment="1" applyProtection="1">
      <alignment vertical="top"/>
      <protection locked="0"/>
    </xf>
    <xf numFmtId="164" fontId="3" fillId="30" borderId="0" xfId="81" applyNumberFormat="1" applyFont="1" applyFill="1" applyBorder="1" applyAlignment="1" applyProtection="1">
      <alignment vertical="top"/>
      <protection locked="0"/>
    </xf>
    <xf numFmtId="164" fontId="3" fillId="27" borderId="43" xfId="81" applyNumberFormat="1" applyFont="1" applyFill="1" applyBorder="1" applyAlignment="1" applyProtection="1">
      <alignment vertical="top"/>
      <protection locked="0"/>
    </xf>
    <xf numFmtId="164" fontId="3" fillId="27" borderId="23" xfId="81" applyNumberFormat="1" applyFont="1" applyFill="1" applyBorder="1" applyAlignment="1" applyProtection="1">
      <alignment vertical="top"/>
      <protection locked="0"/>
    </xf>
    <xf numFmtId="166" fontId="3" fillId="29" borderId="23" xfId="62" applyNumberFormat="1" applyFont="1" applyFill="1" applyBorder="1" applyAlignment="1" applyProtection="1">
      <alignment vertical="top"/>
      <protection locked="0"/>
    </xf>
    <xf numFmtId="166" fontId="3" fillId="30" borderId="75" xfId="62" applyNumberFormat="1" applyFont="1" applyFill="1" applyBorder="1" applyAlignment="1" applyProtection="1">
      <alignment vertical="top"/>
      <protection locked="0"/>
    </xf>
    <xf numFmtId="166" fontId="3" fillId="30" borderId="0" xfId="62" applyNumberFormat="1" applyFont="1" applyFill="1" applyBorder="1" applyAlignment="1" applyProtection="1">
      <alignment vertical="top"/>
      <protection locked="0"/>
    </xf>
    <xf numFmtId="164" fontId="3" fillId="30" borderId="23" xfId="62" applyNumberFormat="1" applyFont="1" applyFill="1" applyBorder="1" applyAlignment="1" applyProtection="1">
      <alignment horizontal="center" vertical="top"/>
      <protection locked="0"/>
    </xf>
    <xf numFmtId="164" fontId="3" fillId="27" borderId="23" xfId="62" applyNumberFormat="1" applyFont="1" applyFill="1" applyBorder="1" applyAlignment="1" applyProtection="1">
      <alignment horizontal="center" vertical="top"/>
      <protection locked="0"/>
    </xf>
    <xf numFmtId="165" fontId="3" fillId="27" borderId="23" xfId="62" applyNumberFormat="1" applyFont="1" applyFill="1" applyBorder="1" applyAlignment="1" applyProtection="1">
      <alignment vertical="top"/>
      <protection locked="0"/>
    </xf>
    <xf numFmtId="165" fontId="3" fillId="30" borderId="75" xfId="62" applyNumberFormat="1" applyFont="1" applyFill="1" applyBorder="1" applyAlignment="1" applyProtection="1">
      <alignment vertical="top"/>
      <protection locked="0"/>
    </xf>
    <xf numFmtId="169" fontId="3" fillId="27" borderId="23" xfId="62" applyNumberFormat="1" applyFont="1" applyFill="1" applyBorder="1" applyAlignment="1" applyProtection="1">
      <alignment vertical="top"/>
      <protection locked="0"/>
    </xf>
    <xf numFmtId="169" fontId="3" fillId="30" borderId="75" xfId="62" applyNumberFormat="1" applyFont="1" applyFill="1" applyBorder="1" applyAlignment="1" applyProtection="1">
      <alignment vertical="top"/>
      <protection locked="0"/>
    </xf>
    <xf numFmtId="169" fontId="3" fillId="30" borderId="0" xfId="62" applyNumberFormat="1" applyFont="1" applyFill="1" applyBorder="1" applyAlignment="1" applyProtection="1">
      <alignment vertical="top"/>
      <protection locked="0"/>
    </xf>
    <xf numFmtId="165" fontId="3" fillId="27" borderId="75" xfId="62" applyNumberFormat="1" applyFont="1" applyFill="1" applyBorder="1" applyAlignment="1" applyProtection="1">
      <alignment vertical="top"/>
      <protection locked="0"/>
    </xf>
    <xf numFmtId="165" fontId="3" fillId="27" borderId="0" xfId="62" applyNumberFormat="1" applyFont="1" applyFill="1" applyBorder="1" applyAlignment="1" applyProtection="1">
      <alignment vertical="top"/>
      <protection locked="0"/>
    </xf>
    <xf numFmtId="165" fontId="3" fillId="0" borderId="23" xfId="62" applyNumberFormat="1" applyFont="1" applyFill="1" applyBorder="1" applyAlignment="1" applyProtection="1">
      <alignment vertical="top"/>
      <protection locked="0"/>
    </xf>
    <xf numFmtId="165" fontId="3" fillId="0" borderId="80" xfId="62" applyNumberFormat="1" applyFont="1" applyFill="1" applyBorder="1" applyAlignment="1" applyProtection="1">
      <alignment vertical="top"/>
      <protection locked="0"/>
    </xf>
    <xf numFmtId="165" fontId="3" fillId="30" borderId="23" xfId="62" applyNumberFormat="1" applyFont="1" applyFill="1" applyBorder="1" applyAlignment="1" applyProtection="1">
      <alignment vertical="top"/>
      <protection locked="0"/>
    </xf>
    <xf numFmtId="166" fontId="3" fillId="26" borderId="27" xfId="81" applyNumberFormat="1" applyFont="1" applyFill="1" applyBorder="1" applyAlignment="1" applyProtection="1">
      <alignment vertical="top"/>
      <protection locked="0"/>
    </xf>
    <xf numFmtId="166" fontId="3" fillId="26" borderId="23" xfId="81" applyNumberFormat="1" applyFont="1" applyFill="1" applyBorder="1" applyAlignment="1" applyProtection="1">
      <alignment vertical="top"/>
      <protection locked="0"/>
    </xf>
    <xf numFmtId="166" fontId="3" fillId="26" borderId="80" xfId="81" applyNumberFormat="1" applyFont="1" applyFill="1" applyBorder="1" applyAlignment="1" applyProtection="1">
      <alignment vertical="top"/>
      <protection locked="0"/>
    </xf>
    <xf numFmtId="166" fontId="3" fillId="26" borderId="50" xfId="81" applyNumberFormat="1" applyFont="1" applyFill="1" applyBorder="1" applyAlignment="1" applyProtection="1">
      <alignment vertical="top"/>
      <protection locked="0"/>
    </xf>
    <xf numFmtId="164" fontId="3" fillId="27" borderId="43" xfId="81" applyNumberFormat="1" applyFont="1" applyFill="1" applyBorder="1" applyAlignment="1" applyProtection="1">
      <alignment horizontal="center" vertical="top"/>
      <protection locked="0"/>
    </xf>
    <xf numFmtId="164" fontId="3" fillId="27" borderId="23" xfId="81" applyNumberFormat="1" applyFont="1" applyFill="1" applyBorder="1" applyAlignment="1" applyProtection="1">
      <alignment horizontal="center" vertical="top"/>
      <protection locked="0"/>
    </xf>
    <xf numFmtId="164" fontId="3" fillId="30" borderId="75" xfId="81" applyNumberFormat="1" applyFont="1" applyFill="1" applyBorder="1" applyAlignment="1" applyProtection="1">
      <alignment horizontal="center" vertical="top"/>
      <protection locked="0"/>
    </xf>
    <xf numFmtId="164" fontId="3" fillId="27" borderId="75" xfId="81" applyNumberFormat="1" applyFont="1" applyFill="1" applyBorder="1" applyAlignment="1" applyProtection="1">
      <alignment horizontal="center" vertical="top"/>
      <protection locked="0"/>
    </xf>
    <xf numFmtId="164" fontId="3" fillId="27" borderId="0" xfId="81" applyNumberFormat="1" applyFont="1" applyFill="1" applyBorder="1" applyAlignment="1" applyProtection="1">
      <alignment horizontal="center" vertical="top"/>
      <protection locked="0"/>
    </xf>
    <xf numFmtId="164" fontId="3" fillId="27" borderId="50" xfId="81" applyNumberFormat="1" applyFont="1" applyFill="1" applyBorder="1" applyAlignment="1" applyProtection="1">
      <alignment horizontal="center" vertical="top"/>
      <protection locked="0"/>
    </xf>
    <xf numFmtId="164" fontId="3" fillId="27" borderId="80" xfId="81" applyNumberFormat="1" applyFont="1" applyFill="1" applyBorder="1" applyAlignment="1" applyProtection="1">
      <alignment horizontal="center" vertical="top"/>
      <protection locked="0"/>
    </xf>
    <xf numFmtId="164" fontId="3" fillId="30" borderId="80" xfId="81" applyNumberFormat="1" applyFont="1" applyFill="1" applyBorder="1" applyAlignment="1" applyProtection="1">
      <alignment horizontal="center" vertical="top"/>
      <protection locked="0"/>
    </xf>
    <xf numFmtId="164" fontId="3" fillId="30" borderId="50" xfId="81" applyNumberFormat="1" applyFont="1" applyFill="1" applyBorder="1" applyAlignment="1" applyProtection="1">
      <alignment horizontal="center" vertical="top"/>
      <protection locked="0"/>
    </xf>
    <xf numFmtId="165" fontId="3" fillId="27" borderId="27" xfId="81" applyNumberFormat="1" applyFont="1" applyFill="1" applyBorder="1" applyAlignment="1" applyProtection="1">
      <alignment vertical="top"/>
      <protection locked="0"/>
    </xf>
    <xf numFmtId="165" fontId="3" fillId="27" borderId="23" xfId="81" applyNumberFormat="1" applyFont="1" applyFill="1" applyBorder="1" applyAlignment="1" applyProtection="1">
      <alignment vertical="top"/>
      <protection locked="0"/>
    </xf>
    <xf numFmtId="164" fontId="3" fillId="27" borderId="27" xfId="81" applyNumberFormat="1" applyFont="1" applyFill="1" applyBorder="1" applyAlignment="1" applyProtection="1">
      <alignment horizontal="center" vertical="top"/>
      <protection locked="0"/>
    </xf>
    <xf numFmtId="166" fontId="3" fillId="27" borderId="43" xfId="81" applyNumberFormat="1" applyFont="1" applyFill="1" applyBorder="1" applyAlignment="1" applyProtection="1">
      <alignment horizontal="center" vertical="top"/>
      <protection locked="0"/>
    </xf>
    <xf numFmtId="166" fontId="3" fillId="0" borderId="23" xfId="81" applyNumberFormat="1" applyFont="1" applyFill="1" applyBorder="1" applyAlignment="1" applyProtection="1">
      <alignment horizontal="center" vertical="top"/>
      <protection locked="0"/>
    </xf>
    <xf numFmtId="165" fontId="3" fillId="27" borderId="43" xfId="81" applyNumberFormat="1" applyFont="1" applyFill="1" applyBorder="1" applyAlignment="1" applyProtection="1">
      <alignment vertical="top"/>
      <protection locked="0"/>
    </xf>
    <xf numFmtId="165" fontId="3" fillId="30" borderId="75" xfId="81" applyNumberFormat="1" applyFont="1" applyFill="1" applyBorder="1" applyAlignment="1" applyProtection="1">
      <alignment vertical="top"/>
      <protection locked="0"/>
    </xf>
    <xf numFmtId="165" fontId="3" fillId="30" borderId="0" xfId="81" applyNumberFormat="1" applyFont="1" applyFill="1" applyBorder="1" applyAlignment="1" applyProtection="1">
      <alignment vertical="top"/>
      <protection locked="0"/>
    </xf>
    <xf numFmtId="169" fontId="3" fillId="27" borderId="43" xfId="81" applyNumberFormat="1" applyFont="1" applyFill="1" applyBorder="1" applyAlignment="1" applyProtection="1">
      <alignment vertical="top"/>
      <protection locked="0"/>
    </xf>
    <xf numFmtId="169" fontId="3" fillId="27" borderId="23" xfId="81" applyNumberFormat="1" applyFont="1" applyFill="1" applyBorder="1" applyAlignment="1" applyProtection="1">
      <alignment vertical="top"/>
      <protection locked="0"/>
    </xf>
    <xf numFmtId="169" fontId="3" fillId="30" borderId="75" xfId="62" applyNumberFormat="1" applyFont="1" applyFill="1" applyBorder="1" applyAlignment="1" applyProtection="1">
      <alignment horizontal="center" vertical="top"/>
      <protection locked="0"/>
    </xf>
    <xf numFmtId="165" fontId="3" fillId="27" borderId="75" xfId="81" applyNumberFormat="1" applyFont="1" applyFill="1" applyBorder="1" applyAlignment="1" applyProtection="1">
      <alignment vertical="top"/>
      <protection locked="0"/>
    </xf>
    <xf numFmtId="49" fontId="3" fillId="28" borderId="20" xfId="0" applyNumberFormat="1" applyFont="1" applyFill="1" applyBorder="1" applyAlignment="1">
      <alignment horizontal="right" vertical="top"/>
    </xf>
    <xf numFmtId="49" fontId="3" fillId="28" borderId="33" xfId="125" applyNumberFormat="1" applyFont="1" applyFill="1" applyBorder="1" applyAlignment="1">
      <alignment horizontal="right"/>
    </xf>
    <xf numFmtId="0" fontId="3" fillId="28" borderId="70" xfId="0" applyNumberFormat="1" applyFont="1" applyFill="1" applyBorder="1" applyAlignment="1">
      <alignment vertical="top"/>
    </xf>
    <xf numFmtId="0" fontId="3" fillId="28" borderId="49" xfId="125" applyFont="1" applyFill="1" applyBorder="1" applyAlignment="1">
      <alignment horizontal="left" vertical="top" indent="1"/>
    </xf>
    <xf numFmtId="0" fontId="3" fillId="28" borderId="31" xfId="126" applyNumberFormat="1" applyFont="1" applyFill="1" applyBorder="1" applyAlignment="1">
      <alignment horizontal="center" vertical="top"/>
    </xf>
    <xf numFmtId="0" fontId="3" fillId="28" borderId="39" xfId="126" applyNumberFormat="1" applyFont="1" applyFill="1" applyBorder="1" applyAlignment="1">
      <alignment horizontal="center" vertical="top"/>
    </xf>
    <xf numFmtId="0" fontId="3" fillId="28" borderId="32" xfId="126" applyNumberFormat="1" applyFont="1" applyFill="1" applyBorder="1" applyAlignment="1">
      <alignment horizontal="center" vertical="top"/>
    </xf>
    <xf numFmtId="0" fontId="3" fillId="28" borderId="82" xfId="126" applyNumberFormat="1" applyFont="1" applyFill="1" applyBorder="1" applyAlignment="1">
      <alignment horizontal="center" vertical="top"/>
    </xf>
    <xf numFmtId="49" fontId="3" fillId="28" borderId="20" xfId="125" applyNumberFormat="1" applyFont="1" applyFill="1" applyBorder="1" applyAlignment="1">
      <alignment horizontal="right"/>
    </xf>
    <xf numFmtId="0" fontId="3" fillId="28" borderId="24" xfId="0" applyNumberFormat="1" applyFont="1" applyFill="1" applyBorder="1" applyAlignment="1">
      <alignment vertical="top"/>
    </xf>
    <xf numFmtId="0" fontId="3" fillId="28" borderId="0" xfId="125" applyFont="1" applyFill="1" applyBorder="1" applyAlignment="1">
      <alignment horizontal="left" vertical="top" indent="1"/>
    </xf>
    <xf numFmtId="0" fontId="3" fillId="28" borderId="58" xfId="81" applyNumberFormat="1" applyFont="1" applyFill="1" applyBorder="1" applyAlignment="1">
      <alignment vertical="top"/>
    </xf>
    <xf numFmtId="0" fontId="3" fillId="28" borderId="59" xfId="81" applyNumberFormat="1" applyFont="1" applyFill="1" applyBorder="1" applyAlignment="1">
      <alignment vertical="top"/>
    </xf>
    <xf numFmtId="0" fontId="3" fillId="28" borderId="23" xfId="81" applyNumberFormat="1" applyFont="1" applyFill="1" applyBorder="1" applyAlignment="1">
      <alignment vertical="top"/>
    </xf>
    <xf numFmtId="0" fontId="3" fillId="28" borderId="75" xfId="81" applyNumberFormat="1" applyFont="1" applyFill="1" applyBorder="1" applyAlignment="1">
      <alignment vertical="top"/>
    </xf>
    <xf numFmtId="0" fontId="3" fillId="28" borderId="0" xfId="81" applyNumberFormat="1" applyFont="1" applyFill="1" applyBorder="1" applyAlignment="1">
      <alignment vertical="top"/>
    </xf>
    <xf numFmtId="0" fontId="3" fillId="28" borderId="84" xfId="91" applyNumberFormat="1" applyFont="1" applyFill="1" applyBorder="1" applyAlignment="1">
      <alignment vertical="top"/>
    </xf>
    <xf numFmtId="0" fontId="3" fillId="28" borderId="69" xfId="91" applyNumberFormat="1" applyFont="1" applyFill="1" applyBorder="1" applyAlignment="1">
      <alignment vertical="top"/>
    </xf>
    <xf numFmtId="0" fontId="3" fillId="28" borderId="47" xfId="91" applyNumberFormat="1" applyFont="1" applyFill="1" applyBorder="1" applyAlignment="1">
      <alignment vertical="top"/>
    </xf>
    <xf numFmtId="0" fontId="3" fillId="28" borderId="99" xfId="91" applyNumberFormat="1" applyFont="1" applyFill="1" applyBorder="1" applyAlignment="1">
      <alignment vertical="top"/>
    </xf>
    <xf numFmtId="0" fontId="3" fillId="28" borderId="83" xfId="81" applyNumberFormat="1" applyFont="1" applyFill="1" applyBorder="1" applyAlignment="1">
      <alignment vertical="top"/>
    </xf>
    <xf numFmtId="0" fontId="3" fillId="28" borderId="57" xfId="81" applyNumberFormat="1" applyFont="1" applyFill="1" applyBorder="1" applyAlignment="1">
      <alignment vertical="top"/>
    </xf>
    <xf numFmtId="0" fontId="3" fillId="28" borderId="48" xfId="91" applyNumberFormat="1" applyFont="1" applyFill="1" applyBorder="1" applyAlignment="1">
      <alignment vertical="top"/>
    </xf>
    <xf numFmtId="0" fontId="3" fillId="28" borderId="35" xfId="91" applyNumberFormat="1" applyFont="1" applyFill="1" applyBorder="1" applyAlignment="1">
      <alignment vertical="top"/>
    </xf>
    <xf numFmtId="164" fontId="3" fillId="28" borderId="43" xfId="81" applyNumberFormat="1" applyFont="1" applyFill="1" applyBorder="1" applyAlignment="1" applyProtection="1">
      <alignment horizontal="center"/>
    </xf>
    <xf numFmtId="164" fontId="3" fillId="28" borderId="23" xfId="81" applyNumberFormat="1" applyFont="1" applyFill="1" applyBorder="1" applyAlignment="1" applyProtection="1">
      <alignment horizontal="center"/>
    </xf>
    <xf numFmtId="164" fontId="3" fillId="28" borderId="23" xfId="62" applyNumberFormat="1" applyFont="1" applyFill="1" applyBorder="1" applyAlignment="1" applyProtection="1">
      <alignment horizontal="center" vertical="top"/>
    </xf>
    <xf numFmtId="164" fontId="3" fillId="28" borderId="75" xfId="62" applyNumberFormat="1" applyFont="1" applyFill="1" applyBorder="1" applyAlignment="1" applyProtection="1">
      <alignment horizontal="center" vertical="top"/>
    </xf>
    <xf numFmtId="164" fontId="3" fillId="28" borderId="27" xfId="81" applyNumberFormat="1" applyFont="1" applyFill="1" applyBorder="1" applyAlignment="1" applyProtection="1">
      <alignment horizontal="center"/>
    </xf>
    <xf numFmtId="164" fontId="3" fillId="28" borderId="0" xfId="62" applyNumberFormat="1" applyFont="1" applyFill="1" applyBorder="1" applyAlignment="1" applyProtection="1">
      <alignment horizontal="center" vertical="top"/>
    </xf>
    <xf numFmtId="49" fontId="3" fillId="28" borderId="24" xfId="125" applyNumberFormat="1" applyFont="1" applyFill="1" applyBorder="1" applyAlignment="1">
      <alignment vertical="top"/>
    </xf>
    <xf numFmtId="0" fontId="3" fillId="28" borderId="24" xfId="0" applyFont="1" applyFill="1" applyBorder="1" applyAlignment="1">
      <alignment vertical="top"/>
    </xf>
    <xf numFmtId="0" fontId="3" fillId="28" borderId="83" xfId="91" applyNumberFormat="1" applyFont="1" applyFill="1" applyBorder="1" applyAlignment="1">
      <alignment vertical="top"/>
    </xf>
    <xf numFmtId="0" fontId="3" fillId="28" borderId="76" xfId="81" applyNumberFormat="1" applyFont="1" applyFill="1" applyBorder="1" applyAlignment="1">
      <alignment vertical="top"/>
    </xf>
    <xf numFmtId="0" fontId="3" fillId="28" borderId="51" xfId="81" applyNumberFormat="1" applyFont="1" applyFill="1" applyBorder="1" applyAlignment="1">
      <alignment vertical="top"/>
    </xf>
    <xf numFmtId="0" fontId="3" fillId="28" borderId="43" xfId="91" applyNumberFormat="1" applyFont="1" applyFill="1" applyBorder="1" applyAlignment="1">
      <alignment vertical="top"/>
    </xf>
    <xf numFmtId="0" fontId="3" fillId="28" borderId="75" xfId="91" applyNumberFormat="1" applyFont="1" applyFill="1" applyBorder="1" applyAlignment="1">
      <alignment vertical="top"/>
    </xf>
    <xf numFmtId="0" fontId="3" fillId="28" borderId="0" xfId="91" applyNumberFormat="1" applyFont="1" applyFill="1" applyBorder="1" applyAlignment="1">
      <alignment vertical="top"/>
    </xf>
    <xf numFmtId="49" fontId="3" fillId="28" borderId="13" xfId="125" applyNumberFormat="1" applyFont="1" applyFill="1" applyBorder="1" applyAlignment="1">
      <alignment horizontal="right"/>
    </xf>
    <xf numFmtId="0" fontId="3" fillId="28" borderId="11" xfId="0" applyFont="1" applyFill="1" applyBorder="1" applyAlignment="1">
      <alignment vertical="top"/>
    </xf>
    <xf numFmtId="0" fontId="3" fillId="28" borderId="51" xfId="125" applyFont="1" applyFill="1" applyBorder="1" applyAlignment="1">
      <alignment horizontal="left" vertical="top" indent="1"/>
    </xf>
    <xf numFmtId="0" fontId="3" fillId="28" borderId="45" xfId="91" applyNumberFormat="1" applyFont="1" applyFill="1" applyBorder="1" applyAlignment="1">
      <alignment vertical="top"/>
    </xf>
    <xf numFmtId="0" fontId="3" fillId="28" borderId="46" xfId="91" applyNumberFormat="1" applyFont="1" applyFill="1" applyBorder="1" applyAlignment="1">
      <alignment vertical="top"/>
    </xf>
    <xf numFmtId="0" fontId="3" fillId="28" borderId="94" xfId="91" applyNumberFormat="1" applyFont="1" applyFill="1" applyBorder="1" applyAlignment="1">
      <alignment vertical="top"/>
    </xf>
    <xf numFmtId="0" fontId="3" fillId="28" borderId="52" xfId="91" applyNumberFormat="1" applyFont="1" applyFill="1" applyBorder="1" applyAlignment="1">
      <alignment vertical="top"/>
    </xf>
    <xf numFmtId="0" fontId="3" fillId="28" borderId="36" xfId="91" applyNumberFormat="1" applyFont="1" applyFill="1" applyBorder="1" applyAlignment="1">
      <alignment vertical="top"/>
    </xf>
    <xf numFmtId="0" fontId="3" fillId="28" borderId="37" xfId="91" applyNumberFormat="1" applyFont="1" applyFill="1" applyBorder="1" applyAlignment="1">
      <alignment vertical="top"/>
    </xf>
    <xf numFmtId="0" fontId="3" fillId="28" borderId="53" xfId="91" applyNumberFormat="1" applyFont="1" applyFill="1" applyBorder="1" applyAlignment="1">
      <alignment vertical="top"/>
    </xf>
    <xf numFmtId="0" fontId="3" fillId="28" borderId="18" xfId="0" applyFont="1" applyFill="1" applyBorder="1" applyAlignment="1">
      <alignment horizontal="left" vertical="top" wrapText="1" indent="1"/>
    </xf>
    <xf numFmtId="164" fontId="3" fillId="28" borderId="31" xfId="81" applyNumberFormat="1" applyFont="1" applyFill="1" applyBorder="1" applyAlignment="1">
      <alignment horizontal="center" vertical="top"/>
    </xf>
    <xf numFmtId="164" fontId="3" fillId="28" borderId="39" xfId="81" applyNumberFormat="1" applyFont="1" applyFill="1" applyBorder="1" applyAlignment="1">
      <alignment horizontal="center" vertical="top"/>
    </xf>
    <xf numFmtId="164" fontId="3" fillId="28" borderId="77" xfId="81" applyNumberFormat="1" applyFont="1" applyFill="1" applyBorder="1" applyAlignment="1">
      <alignment horizontal="center" vertical="top"/>
    </xf>
    <xf numFmtId="164" fontId="3" fillId="28" borderId="49" xfId="81" applyNumberFormat="1" applyFont="1" applyFill="1" applyBorder="1" applyAlignment="1">
      <alignment horizontal="center" vertical="top"/>
    </xf>
    <xf numFmtId="164" fontId="3" fillId="28" borderId="33" xfId="81" applyNumberFormat="1" applyFont="1" applyFill="1" applyBorder="1" applyAlignment="1">
      <alignment horizontal="center" vertical="top"/>
    </xf>
    <xf numFmtId="164" fontId="3" fillId="28" borderId="28" xfId="81" applyNumberFormat="1" applyFont="1" applyFill="1" applyBorder="1" applyAlignment="1">
      <alignment horizontal="center" vertical="top"/>
    </xf>
    <xf numFmtId="164" fontId="3" fillId="28" borderId="34" xfId="81" applyNumberFormat="1" applyFont="1" applyFill="1" applyBorder="1" applyAlignment="1">
      <alignment horizontal="center" vertical="top"/>
    </xf>
    <xf numFmtId="2" fontId="3" fillId="28" borderId="24" xfId="0" applyNumberFormat="1" applyFont="1" applyFill="1" applyBorder="1" applyAlignment="1">
      <alignment horizontal="right" vertical="top"/>
    </xf>
    <xf numFmtId="0" fontId="3" fillId="28" borderId="18" xfId="0" applyFont="1" applyFill="1" applyBorder="1" applyAlignment="1">
      <alignment horizontal="left" vertical="top" indent="1"/>
    </xf>
    <xf numFmtId="164" fontId="3" fillId="28" borderId="58" xfId="81" applyNumberFormat="1" applyFont="1" applyFill="1" applyBorder="1" applyAlignment="1">
      <alignment horizontal="center" vertical="top"/>
    </xf>
    <xf numFmtId="164" fontId="3" fillId="28" borderId="59" xfId="81" applyNumberFormat="1" applyFont="1" applyFill="1" applyBorder="1" applyAlignment="1">
      <alignment horizontal="center" vertical="top"/>
    </xf>
    <xf numFmtId="164" fontId="3" fillId="28" borderId="57" xfId="81" applyNumberFormat="1" applyFont="1" applyFill="1" applyBorder="1" applyAlignment="1">
      <alignment horizontal="center" vertical="top"/>
    </xf>
    <xf numFmtId="164" fontId="3" fillId="28" borderId="51" xfId="81" applyNumberFormat="1" applyFont="1" applyFill="1" applyBorder="1" applyAlignment="1">
      <alignment horizontal="center" vertical="top"/>
    </xf>
    <xf numFmtId="164" fontId="3" fillId="28" borderId="81" xfId="81" applyNumberFormat="1" applyFont="1" applyFill="1" applyBorder="1" applyAlignment="1">
      <alignment horizontal="center" vertical="top"/>
    </xf>
    <xf numFmtId="164" fontId="3" fillId="28" borderId="73" xfId="81" applyNumberFormat="1" applyFont="1" applyFill="1" applyBorder="1" applyAlignment="1">
      <alignment horizontal="center" vertical="top"/>
    </xf>
    <xf numFmtId="164" fontId="3" fillId="28" borderId="20" xfId="81" applyNumberFormat="1" applyFont="1" applyFill="1" applyBorder="1" applyAlignment="1">
      <alignment vertical="top"/>
    </xf>
    <xf numFmtId="164" fontId="3" fillId="28" borderId="18" xfId="81" applyNumberFormat="1" applyFont="1" applyFill="1" applyBorder="1" applyAlignment="1">
      <alignment vertical="top"/>
    </xf>
    <xf numFmtId="164" fontId="3" fillId="28" borderId="26" xfId="81" applyNumberFormat="1" applyFont="1" applyFill="1" applyBorder="1" applyAlignment="1">
      <alignment horizontal="center" vertical="top"/>
    </xf>
    <xf numFmtId="164" fontId="3" fillId="28" borderId="27" xfId="81" applyNumberFormat="1" applyFont="1" applyFill="1" applyBorder="1" applyAlignment="1">
      <alignment horizontal="center" vertical="top"/>
    </xf>
    <xf numFmtId="164" fontId="3" fillId="28" borderId="38" xfId="81" applyNumberFormat="1" applyFont="1" applyFill="1" applyBorder="1" applyAlignment="1">
      <alignment horizontal="center" vertical="top"/>
    </xf>
    <xf numFmtId="164" fontId="3" fillId="28" borderId="75" xfId="81" applyNumberFormat="1" applyFont="1" applyFill="1" applyBorder="1" applyAlignment="1">
      <alignment horizontal="center" vertical="top"/>
    </xf>
    <xf numFmtId="164" fontId="3" fillId="28" borderId="0" xfId="81" applyNumberFormat="1" applyFont="1" applyFill="1" applyBorder="1" applyAlignment="1">
      <alignment horizontal="center" vertical="top"/>
    </xf>
    <xf numFmtId="164" fontId="3" fillId="28" borderId="13" xfId="81" applyNumberFormat="1" applyFont="1" applyFill="1" applyBorder="1" applyAlignment="1">
      <alignment horizontal="center" vertical="top"/>
    </xf>
    <xf numFmtId="164" fontId="3" fillId="28" borderId="14" xfId="81" applyNumberFormat="1" applyFont="1" applyFill="1" applyBorder="1" applyAlignment="1">
      <alignment horizontal="center" vertical="top"/>
    </xf>
    <xf numFmtId="0" fontId="3" fillId="28" borderId="0" xfId="0" applyFont="1" applyFill="1"/>
    <xf numFmtId="164" fontId="3" fillId="28" borderId="13" xfId="81" applyNumberFormat="1" applyFont="1" applyFill="1" applyBorder="1" applyAlignment="1">
      <alignment vertical="top"/>
    </xf>
    <xf numFmtId="164" fontId="3" fillId="28" borderId="14" xfId="81" applyNumberFormat="1" applyFont="1" applyFill="1" applyBorder="1" applyAlignment="1">
      <alignment vertical="top"/>
    </xf>
    <xf numFmtId="164" fontId="3" fillId="28" borderId="23" xfId="81" applyNumberFormat="1" applyFont="1" applyFill="1" applyBorder="1" applyAlignment="1">
      <alignment horizontal="center" vertical="top"/>
    </xf>
    <xf numFmtId="164" fontId="3" fillId="28" borderId="80" xfId="81" applyNumberFormat="1" applyFont="1" applyFill="1" applyBorder="1" applyAlignment="1">
      <alignment horizontal="center" vertical="top"/>
    </xf>
    <xf numFmtId="164" fontId="3" fillId="28" borderId="50" xfId="81" applyNumberFormat="1" applyFont="1" applyFill="1" applyBorder="1" applyAlignment="1">
      <alignment horizontal="center" vertical="top"/>
    </xf>
    <xf numFmtId="164" fontId="3" fillId="28" borderId="27" xfId="81" applyNumberFormat="1" applyFont="1" applyFill="1" applyBorder="1" applyAlignment="1" applyProtection="1">
      <alignment horizontal="center" vertical="top"/>
    </xf>
    <xf numFmtId="164" fontId="3" fillId="28" borderId="23" xfId="81" applyNumberFormat="1" applyFont="1" applyFill="1" applyBorder="1" applyAlignment="1" applyProtection="1">
      <alignment horizontal="center" vertical="top"/>
    </xf>
    <xf numFmtId="164" fontId="3" fillId="28" borderId="80" xfId="81" applyNumberFormat="1" applyFont="1" applyFill="1" applyBorder="1" applyAlignment="1" applyProtection="1">
      <alignment horizontal="center" vertical="top"/>
    </xf>
    <xf numFmtId="164" fontId="3" fillId="28" borderId="38" xfId="81" applyNumberFormat="1" applyFont="1" applyFill="1" applyBorder="1" applyAlignment="1" applyProtection="1">
      <alignment horizontal="center" vertical="top"/>
    </xf>
    <xf numFmtId="164" fontId="3" fillId="28" borderId="50" xfId="81" applyNumberFormat="1" applyFont="1" applyFill="1" applyBorder="1" applyAlignment="1" applyProtection="1">
      <alignment horizontal="center" vertical="top"/>
    </xf>
    <xf numFmtId="164" fontId="3" fillId="28" borderId="13" xfId="81" applyNumberFormat="1" applyFont="1" applyFill="1" applyBorder="1" applyAlignment="1" applyProtection="1">
      <alignment horizontal="center" vertical="top"/>
    </xf>
    <xf numFmtId="164" fontId="3" fillId="28" borderId="14" xfId="81" applyNumberFormat="1" applyFont="1" applyFill="1" applyBorder="1" applyAlignment="1" applyProtection="1">
      <alignment horizontal="center" vertical="top"/>
    </xf>
    <xf numFmtId="164" fontId="3" fillId="28" borderId="26" xfId="81" applyNumberFormat="1" applyFont="1" applyFill="1" applyBorder="1" applyAlignment="1" applyProtection="1">
      <alignment horizontal="center" vertical="top"/>
    </xf>
    <xf numFmtId="164" fontId="3" fillId="28" borderId="0" xfId="81" applyNumberFormat="1" applyFont="1" applyFill="1" applyBorder="1" applyAlignment="1" applyProtection="1">
      <alignment horizontal="center" vertical="top"/>
    </xf>
    <xf numFmtId="0" fontId="3" fillId="28" borderId="16" xfId="0" applyFont="1" applyFill="1" applyBorder="1" applyAlignment="1">
      <alignment vertical="top"/>
    </xf>
    <xf numFmtId="0" fontId="3" fillId="28" borderId="45" xfId="0" applyFont="1" applyFill="1" applyBorder="1" applyAlignment="1">
      <alignment horizontal="center" vertical="top"/>
    </xf>
    <xf numFmtId="0" fontId="3" fillId="28" borderId="46" xfId="0" applyFont="1" applyFill="1" applyBorder="1" applyAlignment="1">
      <alignment horizontal="center" vertical="top"/>
    </xf>
    <xf numFmtId="0" fontId="3" fillId="28" borderId="47" xfId="0" applyFont="1" applyFill="1" applyBorder="1" applyAlignment="1">
      <alignment horizontal="center" vertical="top"/>
    </xf>
    <xf numFmtId="0" fontId="3" fillId="28" borderId="35" xfId="0" applyFont="1" applyFill="1" applyBorder="1" applyAlignment="1">
      <alignment horizontal="center" vertical="top"/>
    </xf>
    <xf numFmtId="0" fontId="3" fillId="28" borderId="99" xfId="0" applyFont="1" applyFill="1" applyBorder="1" applyAlignment="1">
      <alignment horizontal="center" vertical="top"/>
    </xf>
    <xf numFmtId="0" fontId="3" fillId="28" borderId="69" xfId="0" applyFont="1" applyFill="1" applyBorder="1" applyAlignment="1">
      <alignment horizontal="center" vertical="top"/>
    </xf>
    <xf numFmtId="0" fontId="3" fillId="28" borderId="12" xfId="0" applyFont="1" applyFill="1" applyBorder="1" applyAlignment="1" applyProtection="1">
      <alignment vertical="top"/>
    </xf>
    <xf numFmtId="0" fontId="3" fillId="28" borderId="16" xfId="0" applyNumberFormat="1" applyFont="1" applyFill="1" applyBorder="1" applyAlignment="1" applyProtection="1">
      <alignment vertical="top"/>
    </xf>
    <xf numFmtId="0" fontId="3" fillId="28" borderId="17" xfId="0" applyFont="1" applyFill="1" applyBorder="1" applyAlignment="1" applyProtection="1">
      <alignment horizontal="left" vertical="top" indent="1"/>
    </xf>
    <xf numFmtId="0" fontId="3" fillId="28" borderId="16" xfId="0" applyFont="1" applyFill="1" applyBorder="1" applyAlignment="1" applyProtection="1">
      <alignment vertical="top"/>
    </xf>
    <xf numFmtId="0" fontId="3" fillId="28" borderId="20" xfId="0" applyFont="1" applyFill="1" applyBorder="1" applyAlignment="1" applyProtection="1">
      <alignment vertical="top"/>
    </xf>
    <xf numFmtId="0" fontId="3" fillId="28" borderId="24" xfId="0" applyNumberFormat="1" applyFont="1" applyFill="1" applyBorder="1" applyAlignment="1" applyProtection="1">
      <alignment vertical="top"/>
    </xf>
    <xf numFmtId="0" fontId="3" fillId="28" borderId="18" xfId="0" applyFont="1" applyFill="1" applyBorder="1" applyAlignment="1" applyProtection="1">
      <alignment horizontal="left" vertical="top" indent="1"/>
    </xf>
    <xf numFmtId="0" fontId="3" fillId="28" borderId="24" xfId="0" applyFont="1" applyFill="1" applyBorder="1" applyAlignment="1" applyProtection="1">
      <alignment vertical="top"/>
    </xf>
    <xf numFmtId="0" fontId="3" fillId="28" borderId="11" xfId="0" applyFont="1" applyFill="1" applyBorder="1" applyAlignment="1" applyProtection="1">
      <alignment vertical="top"/>
    </xf>
    <xf numFmtId="0" fontId="3" fillId="28" borderId="11" xfId="0" applyNumberFormat="1" applyFont="1" applyFill="1" applyBorder="1" applyAlignment="1" applyProtection="1">
      <alignment vertical="top"/>
    </xf>
    <xf numFmtId="0" fontId="3" fillId="28" borderId="14" xfId="0" applyFont="1" applyFill="1" applyBorder="1" applyAlignment="1" applyProtection="1">
      <alignment horizontal="left" vertical="top" indent="1"/>
    </xf>
    <xf numFmtId="164" fontId="3" fillId="28" borderId="27" xfId="81" applyNumberFormat="1" applyFont="1" applyFill="1" applyBorder="1" applyAlignment="1" applyProtection="1">
      <alignment vertical="top"/>
    </xf>
    <xf numFmtId="164" fontId="3" fillId="28" borderId="23" xfId="81" applyNumberFormat="1" applyFont="1" applyFill="1" applyBorder="1" applyAlignment="1">
      <alignment vertical="top"/>
    </xf>
    <xf numFmtId="164" fontId="3" fillId="28" borderId="80" xfId="81" applyNumberFormat="1" applyFont="1" applyFill="1" applyBorder="1" applyAlignment="1">
      <alignment vertical="top"/>
    </xf>
    <xf numFmtId="164" fontId="3" fillId="28" borderId="27" xfId="81" applyNumberFormat="1" applyFont="1" applyFill="1" applyBorder="1" applyAlignment="1">
      <alignment vertical="top"/>
    </xf>
    <xf numFmtId="164" fontId="3" fillId="28" borderId="50" xfId="81" applyNumberFormat="1" applyFont="1" applyFill="1" applyBorder="1" applyAlignment="1">
      <alignment vertical="top"/>
    </xf>
    <xf numFmtId="164" fontId="3" fillId="28" borderId="29" xfId="81" applyNumberFormat="1" applyFont="1" applyFill="1" applyBorder="1" applyAlignment="1">
      <alignment vertical="top"/>
    </xf>
    <xf numFmtId="164" fontId="3" fillId="28" borderId="0" xfId="81" applyNumberFormat="1" applyFont="1" applyFill="1" applyBorder="1" applyAlignment="1">
      <alignment vertical="top"/>
    </xf>
    <xf numFmtId="164" fontId="3" fillId="28" borderId="75" xfId="81" applyNumberFormat="1" applyFont="1" applyFill="1" applyBorder="1" applyAlignment="1">
      <alignment vertical="top"/>
    </xf>
    <xf numFmtId="164" fontId="3" fillId="28" borderId="11" xfId="81" applyNumberFormat="1" applyFont="1" applyFill="1" applyBorder="1" applyAlignment="1" applyProtection="1">
      <alignment vertical="top"/>
    </xf>
    <xf numFmtId="164" fontId="3" fillId="28" borderId="96" xfId="81" applyNumberFormat="1" applyFont="1" applyFill="1" applyBorder="1" applyAlignment="1">
      <alignment vertical="top"/>
    </xf>
    <xf numFmtId="164" fontId="3" fillId="28" borderId="35" xfId="81" applyNumberFormat="1" applyFont="1" applyFill="1" applyBorder="1" applyAlignment="1">
      <alignment vertical="top"/>
    </xf>
    <xf numFmtId="164" fontId="3" fillId="28" borderId="12" xfId="81" applyNumberFormat="1" applyFont="1" applyFill="1" applyBorder="1" applyAlignment="1">
      <alignment vertical="top"/>
    </xf>
    <xf numFmtId="164" fontId="3" fillId="28" borderId="48" xfId="81" applyNumberFormat="1" applyFont="1" applyFill="1" applyBorder="1" applyAlignment="1">
      <alignment vertical="top"/>
    </xf>
    <xf numFmtId="164" fontId="3" fillId="28" borderId="58" xfId="81" applyNumberFormat="1" applyFont="1" applyFill="1" applyBorder="1" applyAlignment="1">
      <alignment vertical="top"/>
    </xf>
    <xf numFmtId="164" fontId="3" fillId="28" borderId="57" xfId="81" applyNumberFormat="1" applyFont="1" applyFill="1" applyBorder="1" applyAlignment="1">
      <alignment vertical="top"/>
    </xf>
    <xf numFmtId="164" fontId="3" fillId="28" borderId="81" xfId="81" applyNumberFormat="1" applyFont="1" applyFill="1" applyBorder="1" applyAlignment="1">
      <alignment vertical="top"/>
    </xf>
    <xf numFmtId="164" fontId="3" fillId="28" borderId="73" xfId="81" applyNumberFormat="1" applyFont="1" applyFill="1" applyBorder="1" applyAlignment="1">
      <alignment vertical="top"/>
    </xf>
    <xf numFmtId="164" fontId="3" fillId="28" borderId="76" xfId="81" applyNumberFormat="1" applyFont="1" applyFill="1" applyBorder="1" applyAlignment="1">
      <alignment vertical="top"/>
    </xf>
    <xf numFmtId="0" fontId="29" fillId="28" borderId="20" xfId="0" applyFont="1" applyFill="1" applyBorder="1" applyAlignment="1" applyProtection="1">
      <alignment vertical="top"/>
    </xf>
    <xf numFmtId="0" fontId="3" fillId="28" borderId="24" xfId="0" applyNumberFormat="1" applyFont="1" applyFill="1" applyBorder="1" applyAlignment="1" applyProtection="1">
      <alignment horizontal="left" vertical="top"/>
    </xf>
    <xf numFmtId="0" fontId="3" fillId="28" borderId="18" xfId="0" applyFont="1" applyFill="1" applyBorder="1" applyAlignment="1" applyProtection="1">
      <alignment vertical="top"/>
    </xf>
    <xf numFmtId="164" fontId="3" fillId="28" borderId="56" xfId="81" applyNumberFormat="1" applyFont="1" applyFill="1" applyBorder="1" applyAlignment="1">
      <alignment vertical="top"/>
    </xf>
    <xf numFmtId="164" fontId="3" fillId="28" borderId="51" xfId="81" applyNumberFormat="1" applyFont="1" applyFill="1" applyBorder="1" applyAlignment="1">
      <alignment vertical="top"/>
    </xf>
    <xf numFmtId="0" fontId="3" fillId="28" borderId="35" xfId="0" applyFont="1" applyFill="1" applyBorder="1" applyAlignment="1" applyProtection="1">
      <alignment vertical="top"/>
    </xf>
    <xf numFmtId="49" fontId="3" fillId="28" borderId="13" xfId="0" applyNumberFormat="1" applyFont="1" applyFill="1" applyBorder="1" applyAlignment="1" applyProtection="1">
      <alignment horizontal="right" vertical="top"/>
    </xf>
    <xf numFmtId="0" fontId="3" fillId="28" borderId="24" xfId="0" applyFont="1" applyFill="1" applyBorder="1" applyAlignment="1" applyProtection="1">
      <alignment horizontal="left" vertical="top"/>
    </xf>
    <xf numFmtId="164" fontId="3" fillId="28" borderId="52" xfId="81" applyNumberFormat="1" applyFont="1" applyFill="1" applyBorder="1" applyAlignment="1">
      <alignment vertical="top"/>
    </xf>
    <xf numFmtId="164" fontId="3" fillId="28" borderId="36" xfId="81" applyNumberFormat="1" applyFont="1" applyFill="1" applyBorder="1" applyAlignment="1">
      <alignment vertical="top"/>
    </xf>
    <xf numFmtId="164" fontId="3" fillId="28" borderId="79" xfId="81" applyNumberFormat="1" applyFont="1" applyFill="1" applyBorder="1" applyAlignment="1">
      <alignment vertical="top"/>
    </xf>
    <xf numFmtId="164" fontId="3" fillId="28" borderId="38" xfId="81" applyNumberFormat="1" applyFont="1" applyFill="1" applyBorder="1" applyAlignment="1">
      <alignment vertical="top"/>
    </xf>
    <xf numFmtId="164" fontId="3" fillId="28" borderId="94" xfId="81" applyNumberFormat="1" applyFont="1" applyFill="1" applyBorder="1" applyAlignment="1">
      <alignment vertical="top"/>
    </xf>
    <xf numFmtId="164" fontId="3" fillId="28" borderId="40" xfId="81" applyNumberFormat="1" applyFont="1" applyFill="1" applyBorder="1" applyAlignment="1">
      <alignment vertical="top"/>
    </xf>
    <xf numFmtId="164" fontId="3" fillId="28" borderId="53" xfId="81" applyNumberFormat="1" applyFont="1" applyFill="1" applyBorder="1" applyAlignment="1">
      <alignment vertical="top"/>
    </xf>
    <xf numFmtId="164" fontId="3" fillId="28" borderId="78" xfId="81" applyNumberFormat="1" applyFont="1" applyFill="1" applyBorder="1" applyAlignment="1">
      <alignment vertical="top"/>
    </xf>
    <xf numFmtId="164" fontId="3" fillId="28" borderId="95" xfId="81" applyNumberFormat="1" applyFont="1" applyFill="1" applyBorder="1" applyAlignment="1">
      <alignment vertical="top"/>
    </xf>
    <xf numFmtId="164" fontId="3" fillId="28" borderId="0" xfId="81" applyNumberFormat="1" applyFont="1" applyFill="1" applyBorder="1" applyAlignment="1" applyProtection="1">
      <alignment vertical="top"/>
    </xf>
    <xf numFmtId="0" fontId="3" fillId="0" borderId="0" xfId="126" applyFill="1" applyAlignment="1">
      <alignment horizontal="center"/>
    </xf>
    <xf numFmtId="0" fontId="3" fillId="0" borderId="0" xfId="126" applyFill="1" applyBorder="1" applyAlignment="1">
      <alignment horizontal="center" wrapText="1"/>
    </xf>
    <xf numFmtId="0" fontId="3" fillId="0" borderId="0" xfId="126" applyFill="1" applyBorder="1" applyAlignment="1">
      <alignment horizontal="center"/>
    </xf>
    <xf numFmtId="165" fontId="3" fillId="0" borderId="0" xfId="171" applyNumberFormat="1" applyFont="1" applyFill="1" applyBorder="1" applyAlignment="1">
      <alignment horizontal="center"/>
    </xf>
    <xf numFmtId="168" fontId="3" fillId="0" borderId="0" xfId="126" applyNumberFormat="1" applyFill="1" applyBorder="1" applyAlignment="1">
      <alignment horizontal="center"/>
    </xf>
    <xf numFmtId="0" fontId="4" fillId="0" borderId="0" xfId="253" applyFont="1" applyFill="1" applyBorder="1" applyAlignment="1">
      <alignment wrapText="1"/>
    </xf>
    <xf numFmtId="0" fontId="3" fillId="0" borderId="16" xfId="126" applyFill="1" applyBorder="1" applyAlignment="1"/>
    <xf numFmtId="0" fontId="3" fillId="0" borderId="17" xfId="126" applyFill="1" applyBorder="1" applyAlignment="1"/>
    <xf numFmtId="0" fontId="3" fillId="0" borderId="16" xfId="126" applyFill="1" applyBorder="1"/>
    <xf numFmtId="0" fontId="3" fillId="0" borderId="17" xfId="126" applyFill="1" applyBorder="1"/>
    <xf numFmtId="0" fontId="3" fillId="0" borderId="24" xfId="126" applyFont="1" applyFill="1" applyBorder="1" applyAlignment="1">
      <alignment horizontal="right"/>
    </xf>
    <xf numFmtId="0" fontId="3" fillId="0" borderId="18" xfId="126" applyFont="1" applyFill="1" applyBorder="1" applyAlignment="1">
      <alignment horizontal="right"/>
    </xf>
    <xf numFmtId="9" fontId="3" fillId="0" borderId="11" xfId="126" applyNumberFormat="1" applyFill="1" applyBorder="1"/>
    <xf numFmtId="9" fontId="3" fillId="0" borderId="14" xfId="126" applyNumberFormat="1" applyFill="1" applyBorder="1"/>
    <xf numFmtId="9" fontId="3" fillId="0" borderId="24" xfId="126" applyNumberFormat="1" applyFill="1" applyBorder="1"/>
    <xf numFmtId="9" fontId="3" fillId="0" borderId="18" xfId="126" applyNumberFormat="1" applyFill="1" applyBorder="1"/>
    <xf numFmtId="0" fontId="23" fillId="0" borderId="0" xfId="126" applyFont="1" applyAlignment="1" applyProtection="1"/>
    <xf numFmtId="164" fontId="3" fillId="0" borderId="23" xfId="81" quotePrefix="1" applyNumberFormat="1" applyFont="1" applyFill="1" applyBorder="1" applyAlignment="1" applyProtection="1">
      <alignment vertical="top"/>
      <protection locked="0"/>
    </xf>
    <xf numFmtId="0" fontId="3" fillId="0" borderId="0" xfId="126" applyFont="1" applyAlignment="1" applyProtection="1"/>
    <xf numFmtId="0" fontId="3" fillId="0" borderId="0" xfId="126" applyFont="1" applyBorder="1" applyAlignment="1" applyProtection="1">
      <alignment horizontal="left"/>
    </xf>
    <xf numFmtId="0" fontId="3" fillId="0" borderId="0" xfId="126" applyFont="1" applyBorder="1" applyAlignment="1" applyProtection="1"/>
    <xf numFmtId="0" fontId="3" fillId="0" borderId="0" xfId="126" applyFont="1" applyAlignment="1" applyProtection="1">
      <alignment horizontal="left"/>
    </xf>
    <xf numFmtId="0" fontId="0" fillId="0" borderId="0" xfId="0" applyAlignment="1">
      <alignment vertical="center"/>
    </xf>
    <xf numFmtId="0" fontId="3" fillId="31" borderId="15" xfId="0" applyFont="1" applyFill="1" applyBorder="1" applyAlignment="1">
      <alignment horizontal="center" vertical="center"/>
    </xf>
    <xf numFmtId="0" fontId="3" fillId="0" borderId="0" xfId="0" applyFont="1" applyAlignment="1">
      <alignment vertical="center" wrapText="1"/>
    </xf>
    <xf numFmtId="0" fontId="35" fillId="0" borderId="0" xfId="0" applyFont="1" applyAlignment="1">
      <alignment vertical="center" wrapText="1"/>
    </xf>
    <xf numFmtId="164" fontId="3" fillId="29" borderId="27" xfId="81" applyNumberFormat="1" applyFont="1" applyFill="1" applyBorder="1" applyAlignment="1" applyProtection="1">
      <alignment vertical="top"/>
      <protection locked="0"/>
    </xf>
    <xf numFmtId="164" fontId="3" fillId="29" borderId="80" xfId="81" applyNumberFormat="1" applyFont="1" applyFill="1" applyBorder="1" applyAlignment="1" applyProtection="1">
      <alignment vertical="top"/>
      <protection locked="0"/>
    </xf>
    <xf numFmtId="164" fontId="3" fillId="29" borderId="50" xfId="81" applyNumberFormat="1" applyFont="1" applyFill="1" applyBorder="1" applyAlignment="1" applyProtection="1">
      <alignment vertical="top"/>
      <protection locked="0"/>
    </xf>
    <xf numFmtId="164" fontId="3" fillId="29" borderId="29" xfId="81" applyNumberFormat="1" applyFont="1" applyFill="1" applyBorder="1" applyAlignment="1" applyProtection="1">
      <alignment vertical="top"/>
      <protection locked="0"/>
    </xf>
    <xf numFmtId="164" fontId="3" fillId="29" borderId="0" xfId="81" applyNumberFormat="1" applyFont="1" applyFill="1" applyBorder="1" applyAlignment="1" applyProtection="1">
      <alignment vertical="top"/>
      <protection locked="0"/>
    </xf>
    <xf numFmtId="164" fontId="3" fillId="29" borderId="13" xfId="81" applyNumberFormat="1" applyFont="1" applyFill="1" applyBorder="1" applyAlignment="1" applyProtection="1">
      <alignment vertical="top"/>
      <protection locked="0"/>
    </xf>
    <xf numFmtId="164" fontId="3" fillId="29" borderId="27" xfId="81" applyNumberFormat="1" applyFont="1" applyFill="1" applyBorder="1" applyAlignment="1">
      <alignment vertical="top"/>
    </xf>
    <xf numFmtId="164" fontId="3" fillId="29" borderId="23" xfId="81" applyNumberFormat="1" applyFont="1" applyFill="1" applyBorder="1" applyAlignment="1">
      <alignment vertical="top"/>
    </xf>
    <xf numFmtId="164" fontId="3" fillId="29" borderId="80" xfId="81" applyNumberFormat="1" applyFont="1" applyFill="1" applyBorder="1" applyAlignment="1">
      <alignment vertical="top"/>
    </xf>
    <xf numFmtId="164" fontId="3" fillId="29" borderId="50" xfId="81" applyNumberFormat="1" applyFont="1" applyFill="1" applyBorder="1" applyAlignment="1">
      <alignment vertical="top"/>
    </xf>
    <xf numFmtId="164" fontId="3" fillId="29" borderId="29" xfId="81" applyNumberFormat="1" applyFont="1" applyFill="1" applyBorder="1" applyAlignment="1">
      <alignment vertical="top"/>
    </xf>
    <xf numFmtId="164" fontId="3" fillId="29" borderId="0" xfId="81" applyNumberFormat="1" applyFont="1" applyFill="1" applyBorder="1" applyAlignment="1">
      <alignment vertical="top"/>
    </xf>
    <xf numFmtId="164" fontId="3" fillId="29" borderId="13" xfId="81" applyNumberFormat="1" applyFont="1" applyFill="1" applyBorder="1" applyAlignment="1">
      <alignment vertical="top"/>
    </xf>
    <xf numFmtId="166" fontId="3" fillId="29" borderId="31" xfId="62" applyNumberFormat="1" applyFont="1" applyFill="1" applyBorder="1" applyAlignment="1">
      <alignment vertical="top"/>
    </xf>
    <xf numFmtId="166" fontId="3" fillId="29" borderId="32" xfId="62" applyNumberFormat="1" applyFont="1" applyFill="1" applyBorder="1" applyAlignment="1">
      <alignment vertical="top"/>
    </xf>
    <xf numFmtId="166" fontId="3" fillId="29" borderId="82" xfId="62" applyNumberFormat="1" applyFont="1" applyFill="1" applyBorder="1" applyAlignment="1">
      <alignment vertical="top"/>
    </xf>
    <xf numFmtId="166" fontId="3" fillId="29" borderId="74" xfId="62" applyNumberFormat="1" applyFont="1" applyFill="1" applyBorder="1" applyAlignment="1">
      <alignment vertical="top"/>
    </xf>
    <xf numFmtId="166" fontId="3" fillId="29" borderId="44" xfId="62" applyNumberFormat="1" applyFont="1" applyFill="1" applyBorder="1" applyAlignment="1">
      <alignment vertical="top"/>
    </xf>
    <xf numFmtId="166" fontId="3" fillId="29" borderId="49" xfId="62" applyNumberFormat="1" applyFont="1" applyFill="1" applyBorder="1" applyAlignment="1">
      <alignment vertical="top"/>
    </xf>
    <xf numFmtId="166" fontId="3" fillId="29" borderId="33" xfId="62" applyNumberFormat="1" applyFont="1" applyFill="1" applyBorder="1" applyAlignment="1">
      <alignment vertical="top"/>
    </xf>
    <xf numFmtId="166" fontId="3" fillId="29" borderId="77" xfId="62" applyNumberFormat="1" applyFont="1" applyFill="1" applyBorder="1" applyAlignment="1">
      <alignment vertical="top"/>
    </xf>
    <xf numFmtId="164" fontId="3" fillId="29" borderId="27" xfId="81" applyNumberFormat="1" applyFont="1" applyFill="1" applyBorder="1" applyAlignment="1">
      <alignment horizontal="center" vertical="top"/>
    </xf>
    <xf numFmtId="164" fontId="3" fillId="29" borderId="38" xfId="81" applyNumberFormat="1" applyFont="1" applyFill="1" applyBorder="1" applyAlignment="1">
      <alignment horizontal="center" vertical="top"/>
    </xf>
    <xf numFmtId="164" fontId="3" fillId="29" borderId="0" xfId="81" applyNumberFormat="1" applyFont="1" applyFill="1" applyBorder="1" applyAlignment="1">
      <alignment horizontal="center" vertical="top"/>
    </xf>
    <xf numFmtId="164" fontId="3" fillId="29" borderId="13" xfId="81" applyNumberFormat="1" applyFont="1" applyFill="1" applyBorder="1" applyAlignment="1">
      <alignment horizontal="center" vertical="top"/>
    </xf>
    <xf numFmtId="164" fontId="3" fillId="29" borderId="14" xfId="81" applyNumberFormat="1" applyFont="1" applyFill="1" applyBorder="1" applyAlignment="1">
      <alignment horizontal="center" vertical="top"/>
    </xf>
    <xf numFmtId="164" fontId="3" fillId="29" borderId="27" xfId="81" applyNumberFormat="1" applyFont="1" applyFill="1" applyBorder="1" applyAlignment="1" applyProtection="1">
      <alignment horizontal="center" vertical="top"/>
      <protection locked="0"/>
    </xf>
    <xf numFmtId="164" fontId="3" fillId="29" borderId="23" xfId="81" applyNumberFormat="1" applyFont="1" applyFill="1" applyBorder="1" applyAlignment="1" applyProtection="1">
      <alignment horizontal="center" vertical="top"/>
      <protection locked="0"/>
    </xf>
    <xf numFmtId="164" fontId="3" fillId="29" borderId="80" xfId="81" applyNumberFormat="1" applyFont="1" applyFill="1" applyBorder="1" applyAlignment="1" applyProtection="1">
      <alignment horizontal="center" vertical="top"/>
      <protection locked="0"/>
    </xf>
    <xf numFmtId="164" fontId="3" fillId="29" borderId="38" xfId="81" applyNumberFormat="1" applyFont="1" applyFill="1" applyBorder="1" applyAlignment="1" applyProtection="1">
      <alignment horizontal="center" vertical="top"/>
      <protection locked="0"/>
    </xf>
    <xf numFmtId="164" fontId="3" fillId="29" borderId="50" xfId="81" applyNumberFormat="1" applyFont="1" applyFill="1" applyBorder="1" applyAlignment="1" applyProtection="1">
      <alignment horizontal="center" vertical="top"/>
      <protection locked="0"/>
    </xf>
    <xf numFmtId="164" fontId="3" fillId="29" borderId="13" xfId="81" applyNumberFormat="1" applyFont="1" applyFill="1" applyBorder="1" applyAlignment="1" applyProtection="1">
      <alignment horizontal="center" vertical="top"/>
      <protection locked="0"/>
    </xf>
    <xf numFmtId="164" fontId="3" fillId="29" borderId="14" xfId="81" applyNumberFormat="1" applyFont="1" applyFill="1" applyBorder="1" applyAlignment="1" applyProtection="1">
      <alignment horizontal="center" vertical="top"/>
      <protection locked="0"/>
    </xf>
    <xf numFmtId="164" fontId="3" fillId="30" borderId="80" xfId="62" applyNumberFormat="1" applyFont="1" applyFill="1" applyBorder="1" applyAlignment="1" applyProtection="1">
      <alignment horizontal="center" vertical="top"/>
      <protection locked="0"/>
    </xf>
    <xf numFmtId="0" fontId="4" fillId="0" borderId="15" xfId="253" applyFont="1" applyFill="1" applyBorder="1" applyAlignment="1">
      <alignment wrapText="1"/>
    </xf>
    <xf numFmtId="0" fontId="3" fillId="0" borderId="0" xfId="0" applyFont="1" applyFill="1" applyBorder="1" applyAlignment="1">
      <alignment horizontal="center" vertical="center"/>
    </xf>
    <xf numFmtId="0" fontId="0" fillId="0" borderId="0" xfId="0" applyFill="1" applyAlignment="1">
      <alignment vertical="center"/>
    </xf>
    <xf numFmtId="0" fontId="23" fillId="0" borderId="0" xfId="126" applyFont="1" applyFill="1" applyBorder="1" applyAlignment="1" applyProtection="1">
      <alignment vertical="top" wrapText="1"/>
    </xf>
    <xf numFmtId="0" fontId="23" fillId="0" borderId="0" xfId="126" applyFont="1" applyFill="1" applyBorder="1" applyAlignment="1" applyProtection="1">
      <alignment vertical="top"/>
    </xf>
    <xf numFmtId="164" fontId="3" fillId="0" borderId="75" xfId="62" applyNumberFormat="1" applyFont="1" applyFill="1" applyBorder="1" applyAlignment="1" applyProtection="1">
      <alignment horizontal="center" vertical="top"/>
      <protection locked="0"/>
    </xf>
    <xf numFmtId="164" fontId="3" fillId="0" borderId="0" xfId="62" applyNumberFormat="1" applyFont="1" applyFill="1" applyBorder="1" applyAlignment="1" applyProtection="1">
      <alignment horizontal="center" vertical="top"/>
      <protection locked="0"/>
    </xf>
    <xf numFmtId="164" fontId="3" fillId="0" borderId="92" xfId="81" applyNumberFormat="1" applyFont="1" applyFill="1" applyBorder="1" applyAlignment="1">
      <alignment horizontal="center" vertical="top"/>
    </xf>
    <xf numFmtId="0" fontId="23" fillId="0" borderId="0" xfId="0" applyFont="1" applyAlignment="1">
      <alignment vertical="center"/>
    </xf>
    <xf numFmtId="0" fontId="3" fillId="0" borderId="0" xfId="0" applyFont="1" applyAlignment="1">
      <alignment horizontal="left" vertical="center" wrapText="1" indent="2"/>
    </xf>
    <xf numFmtId="0" fontId="3" fillId="0" borderId="0" xfId="0" applyFont="1" applyAlignment="1">
      <alignment horizontal="left" vertical="center" wrapText="1"/>
    </xf>
    <xf numFmtId="0" fontId="3" fillId="0" borderId="0" xfId="126"/>
    <xf numFmtId="0" fontId="39" fillId="32" borderId="14" xfId="126" applyFont="1" applyFill="1" applyBorder="1" applyAlignment="1">
      <alignment wrapText="1"/>
    </xf>
    <xf numFmtId="0" fontId="39" fillId="32" borderId="11" xfId="126" applyFont="1" applyFill="1" applyBorder="1" applyAlignment="1">
      <alignment wrapText="1"/>
    </xf>
    <xf numFmtId="0" fontId="3" fillId="0" borderId="22" xfId="126" applyFont="1" applyFill="1" applyBorder="1" applyAlignment="1">
      <alignment vertical="top" wrapText="1"/>
    </xf>
    <xf numFmtId="0" fontId="3" fillId="0" borderId="21" xfId="126" applyFont="1" applyFill="1" applyBorder="1" applyAlignment="1">
      <alignment vertical="top" wrapText="1"/>
    </xf>
    <xf numFmtId="0" fontId="3" fillId="0" borderId="17" xfId="126" applyFont="1" applyFill="1" applyBorder="1" applyAlignment="1">
      <alignment vertical="top" wrapText="1"/>
    </xf>
    <xf numFmtId="0" fontId="3" fillId="0" borderId="16" xfId="126" applyFont="1" applyFill="1" applyBorder="1" applyAlignment="1">
      <alignment vertical="top" wrapText="1"/>
    </xf>
    <xf numFmtId="0" fontId="3" fillId="0" borderId="0" xfId="0" applyFont="1" applyAlignment="1">
      <alignment vertical="top" wrapText="1"/>
    </xf>
    <xf numFmtId="0" fontId="38" fillId="32" borderId="0" xfId="126" applyFont="1" applyFill="1" applyAlignment="1">
      <alignment horizontal="center"/>
    </xf>
    <xf numFmtId="49" fontId="3" fillId="28" borderId="0" xfId="0" applyNumberFormat="1" applyFont="1" applyFill="1" applyAlignment="1" applyProtection="1">
      <alignment horizontal="left"/>
    </xf>
    <xf numFmtId="0" fontId="23" fillId="24" borderId="66" xfId="0" applyFont="1" applyFill="1" applyBorder="1" applyAlignment="1" applyProtection="1">
      <alignment horizontal="center" wrapText="1"/>
    </xf>
    <xf numFmtId="0" fontId="23" fillId="24" borderId="30" xfId="0" applyFont="1" applyFill="1" applyBorder="1" applyAlignment="1" applyProtection="1">
      <alignment horizontal="center" wrapText="1"/>
    </xf>
    <xf numFmtId="0" fontId="23" fillId="24" borderId="54" xfId="0" applyFont="1" applyFill="1" applyBorder="1" applyAlignment="1" applyProtection="1">
      <alignment horizontal="center" wrapText="1"/>
    </xf>
    <xf numFmtId="0" fontId="23" fillId="24" borderId="67" xfId="0" applyFont="1" applyFill="1" applyBorder="1" applyAlignment="1" applyProtection="1">
      <alignment horizontal="center" wrapText="1"/>
    </xf>
    <xf numFmtId="0" fontId="23" fillId="24" borderId="42" xfId="0" applyFont="1" applyFill="1" applyBorder="1" applyAlignment="1" applyProtection="1">
      <alignment horizontal="center"/>
    </xf>
    <xf numFmtId="0" fontId="23" fillId="24" borderId="60" xfId="0" applyFont="1" applyFill="1" applyBorder="1" applyAlignment="1" applyProtection="1">
      <alignment horizontal="center"/>
    </xf>
    <xf numFmtId="0" fontId="23" fillId="24" borderId="61" xfId="0" applyFont="1" applyFill="1" applyBorder="1" applyAlignment="1" applyProtection="1">
      <alignment horizontal="center"/>
    </xf>
    <xf numFmtId="0" fontId="3" fillId="25" borderId="54" xfId="0" applyFont="1" applyFill="1" applyBorder="1" applyAlignment="1" applyProtection="1">
      <alignment horizontal="center"/>
    </xf>
    <xf numFmtId="0" fontId="3" fillId="25" borderId="53" xfId="0" applyFont="1" applyFill="1" applyBorder="1" applyAlignment="1" applyProtection="1">
      <alignment horizontal="center"/>
    </xf>
    <xf numFmtId="0" fontId="3" fillId="25" borderId="37" xfId="0" applyFont="1" applyFill="1" applyBorder="1" applyAlignment="1" applyProtection="1">
      <alignment horizontal="center"/>
    </xf>
    <xf numFmtId="49" fontId="3" fillId="0" borderId="21" xfId="0" applyNumberFormat="1" applyFont="1" applyFill="1" applyBorder="1" applyAlignment="1" applyProtection="1">
      <alignment horizontal="left"/>
    </xf>
    <xf numFmtId="49" fontId="3" fillId="0" borderId="22" xfId="0" applyNumberFormat="1" applyFont="1" applyFill="1" applyBorder="1" applyAlignment="1" applyProtection="1">
      <alignment horizontal="left"/>
    </xf>
    <xf numFmtId="0" fontId="0" fillId="0" borderId="0" xfId="0" applyAlignment="1" applyProtection="1"/>
    <xf numFmtId="0" fontId="0" fillId="0" borderId="22" xfId="0" applyFill="1" applyBorder="1" applyAlignment="1" applyProtection="1"/>
    <xf numFmtId="166" fontId="3" fillId="0" borderId="66" xfId="62" applyNumberFormat="1" applyFont="1" applyFill="1" applyBorder="1" applyAlignment="1" applyProtection="1">
      <alignment horizontal="center" vertical="top" wrapText="1"/>
      <protection locked="0"/>
    </xf>
    <xf numFmtId="0" fontId="0" fillId="0" borderId="91" xfId="0" applyFill="1" applyBorder="1" applyAlignment="1" applyProtection="1">
      <alignment horizontal="center"/>
      <protection locked="0"/>
    </xf>
    <xf numFmtId="49" fontId="3" fillId="28" borderId="0" xfId="0" applyNumberFormat="1" applyFont="1" applyFill="1" applyBorder="1" applyAlignment="1" applyProtection="1">
      <alignment horizontal="left"/>
    </xf>
    <xf numFmtId="0" fontId="23" fillId="0" borderId="16" xfId="0" applyFont="1" applyBorder="1" applyAlignment="1" applyProtection="1">
      <alignment horizontal="center" vertical="top" wrapText="1"/>
    </xf>
    <xf numFmtId="0" fontId="23" fillId="0" borderId="35" xfId="0" applyFont="1" applyBorder="1" applyAlignment="1" applyProtection="1">
      <alignment horizontal="center" vertical="top" wrapText="1"/>
    </xf>
    <xf numFmtId="0" fontId="23" fillId="0" borderId="17" xfId="0" applyFont="1" applyBorder="1" applyAlignment="1" applyProtection="1">
      <alignment horizontal="center" vertical="top" wrapText="1"/>
    </xf>
    <xf numFmtId="0" fontId="23" fillId="0" borderId="24" xfId="0" applyFont="1" applyBorder="1" applyAlignment="1" applyProtection="1">
      <alignment horizontal="center" vertical="top" wrapText="1"/>
    </xf>
    <xf numFmtId="0" fontId="23" fillId="0" borderId="51" xfId="0" applyFont="1" applyBorder="1" applyAlignment="1" applyProtection="1">
      <alignment horizontal="center" vertical="top" wrapText="1"/>
    </xf>
    <xf numFmtId="0" fontId="23" fillId="0" borderId="18" xfId="0" applyFont="1" applyBorder="1" applyAlignment="1" applyProtection="1">
      <alignment horizontal="center" vertical="top" wrapText="1"/>
    </xf>
    <xf numFmtId="0" fontId="3" fillId="0" borderId="16" xfId="0" applyFont="1" applyBorder="1" applyAlignment="1" applyProtection="1">
      <alignment horizontal="center" wrapText="1"/>
    </xf>
    <xf numFmtId="0" fontId="3" fillId="0" borderId="24" xfId="0" applyFont="1" applyBorder="1" applyAlignment="1" applyProtection="1">
      <alignment horizontal="center" wrapText="1"/>
    </xf>
    <xf numFmtId="0" fontId="0" fillId="0" borderId="37" xfId="0" applyBorder="1" applyAlignment="1" applyProtection="1">
      <alignment horizontal="center"/>
    </xf>
    <xf numFmtId="0" fontId="0" fillId="0" borderId="61" xfId="0" applyBorder="1" applyAlignment="1" applyProtection="1">
      <alignment horizontal="center"/>
    </xf>
    <xf numFmtId="0" fontId="3" fillId="28" borderId="0" xfId="0" applyNumberFormat="1" applyFont="1" applyFill="1" applyAlignment="1">
      <alignment horizontal="left"/>
    </xf>
    <xf numFmtId="0" fontId="0" fillId="0" borderId="0" xfId="0" applyAlignment="1"/>
    <xf numFmtId="0" fontId="23" fillId="0" borderId="16" xfId="0" applyFont="1" applyBorder="1" applyAlignment="1">
      <alignment horizontal="center" vertical="top" wrapText="1"/>
    </xf>
    <xf numFmtId="0" fontId="23" fillId="0" borderId="35" xfId="0" applyFont="1" applyBorder="1" applyAlignment="1">
      <alignment horizontal="center" vertical="top" wrapText="1"/>
    </xf>
    <xf numFmtId="0" fontId="23" fillId="0" borderId="17" xfId="0" applyFont="1" applyBorder="1" applyAlignment="1">
      <alignment horizontal="center" vertical="top" wrapText="1"/>
    </xf>
    <xf numFmtId="0" fontId="23" fillId="0" borderId="24" xfId="0" applyFont="1" applyBorder="1" applyAlignment="1">
      <alignment horizontal="center" vertical="top" wrapText="1"/>
    </xf>
    <xf numFmtId="0" fontId="23" fillId="0" borderId="51" xfId="0" applyFont="1" applyBorder="1" applyAlignment="1">
      <alignment horizontal="center" vertical="top" wrapText="1"/>
    </xf>
    <xf numFmtId="0" fontId="23" fillId="0" borderId="18" xfId="0" applyFont="1" applyBorder="1" applyAlignment="1">
      <alignment horizontal="center" vertical="top" wrapText="1"/>
    </xf>
    <xf numFmtId="0" fontId="3" fillId="0" borderId="41" xfId="0" applyFont="1" applyBorder="1" applyAlignment="1">
      <alignment horizontal="center" wrapText="1"/>
    </xf>
    <xf numFmtId="0" fontId="3" fillId="0" borderId="55" xfId="0" applyFont="1" applyBorder="1" applyAlignment="1">
      <alignment horizontal="center" wrapText="1"/>
    </xf>
    <xf numFmtId="0" fontId="23" fillId="24" borderId="66" xfId="0" applyFont="1" applyFill="1" applyBorder="1" applyAlignment="1">
      <alignment horizontal="center" wrapText="1"/>
    </xf>
    <xf numFmtId="0" fontId="23" fillId="24" borderId="30" xfId="0" applyFont="1" applyFill="1" applyBorder="1" applyAlignment="1">
      <alignment horizontal="center" wrapText="1"/>
    </xf>
    <xf numFmtId="0" fontId="3" fillId="25" borderId="42" xfId="0" applyFont="1" applyFill="1" applyBorder="1" applyAlignment="1">
      <alignment horizontal="center"/>
    </xf>
    <xf numFmtId="0" fontId="3" fillId="25" borderId="60" xfId="0" applyFont="1" applyFill="1" applyBorder="1" applyAlignment="1">
      <alignment horizontal="center"/>
    </xf>
    <xf numFmtId="0" fontId="3" fillId="25" borderId="61" xfId="0" applyFont="1" applyFill="1" applyBorder="1" applyAlignment="1">
      <alignment horizontal="center"/>
    </xf>
    <xf numFmtId="0" fontId="3" fillId="25" borderId="62" xfId="0" applyFont="1" applyFill="1" applyBorder="1" applyAlignment="1">
      <alignment horizontal="center"/>
    </xf>
    <xf numFmtId="0" fontId="3" fillId="25" borderId="64" xfId="0" applyFont="1" applyFill="1" applyBorder="1" applyAlignment="1">
      <alignment horizontal="center"/>
    </xf>
    <xf numFmtId="0" fontId="23" fillId="24" borderId="42" xfId="0" applyFont="1" applyFill="1" applyBorder="1" applyAlignment="1">
      <alignment horizontal="center"/>
    </xf>
    <xf numFmtId="0" fontId="23" fillId="24" borderId="60" xfId="0" applyFont="1" applyFill="1" applyBorder="1" applyAlignment="1">
      <alignment horizontal="center"/>
    </xf>
    <xf numFmtId="0" fontId="23" fillId="24" borderId="61" xfId="0" applyFont="1" applyFill="1" applyBorder="1" applyAlignment="1">
      <alignment horizontal="center"/>
    </xf>
    <xf numFmtId="0" fontId="23" fillId="24" borderId="54" xfId="0" applyFont="1" applyFill="1" applyBorder="1" applyAlignment="1">
      <alignment horizontal="center" wrapText="1"/>
    </xf>
    <xf numFmtId="0" fontId="23" fillId="24" borderId="67" xfId="0" applyFont="1" applyFill="1" applyBorder="1" applyAlignment="1">
      <alignment horizontal="center" wrapText="1"/>
    </xf>
    <xf numFmtId="0" fontId="3" fillId="28" borderId="0" xfId="0" applyNumberFormat="1" applyFont="1" applyFill="1" applyAlignment="1" applyProtection="1">
      <alignment horizontal="left"/>
    </xf>
    <xf numFmtId="0" fontId="3" fillId="28" borderId="0" xfId="126" applyNumberFormat="1" applyFont="1" applyFill="1" applyAlignment="1" applyProtection="1">
      <alignment horizontal="left"/>
    </xf>
    <xf numFmtId="49" fontId="3" fillId="28" borderId="0" xfId="126" applyNumberFormat="1" applyFont="1" applyFill="1" applyAlignment="1" applyProtection="1">
      <alignment horizontal="left"/>
    </xf>
    <xf numFmtId="0" fontId="23" fillId="28" borderId="0" xfId="0" applyNumberFormat="1" applyFont="1" applyFill="1" applyBorder="1" applyAlignment="1" applyProtection="1">
      <alignment horizontal="left"/>
    </xf>
    <xf numFmtId="0" fontId="3" fillId="28" borderId="0" xfId="126" applyNumberFormat="1" applyFont="1" applyFill="1" applyBorder="1" applyAlignment="1" applyProtection="1">
      <alignment horizontal="left"/>
    </xf>
    <xf numFmtId="49" fontId="3" fillId="28" borderId="0" xfId="126" applyNumberFormat="1" applyFont="1" applyFill="1" applyBorder="1" applyAlignment="1" applyProtection="1">
      <alignment horizontal="left" vertical="center"/>
    </xf>
    <xf numFmtId="0" fontId="3" fillId="28" borderId="0" xfId="126" applyNumberFormat="1" applyFont="1" applyFill="1" applyBorder="1" applyAlignment="1" applyProtection="1">
      <alignment horizontal="left" vertical="center"/>
    </xf>
    <xf numFmtId="0" fontId="3" fillId="0" borderId="16" xfId="125" applyFont="1" applyFill="1" applyBorder="1" applyAlignment="1">
      <alignment horizontal="left" vertical="top" wrapText="1" indent="1"/>
    </xf>
    <xf numFmtId="0" fontId="0" fillId="0" borderId="35" xfId="0" applyBorder="1" applyAlignment="1">
      <alignment horizontal="left" vertical="top" wrapText="1" indent="1"/>
    </xf>
    <xf numFmtId="0" fontId="23" fillId="24" borderId="42" xfId="125" applyFont="1" applyFill="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3" fillId="25" borderId="42" xfId="125" applyFont="1" applyFill="1" applyBorder="1" applyAlignment="1">
      <alignment horizontal="center"/>
    </xf>
    <xf numFmtId="0" fontId="0" fillId="0" borderId="60" xfId="0" applyBorder="1" applyAlignment="1"/>
    <xf numFmtId="0" fontId="0" fillId="0" borderId="61" xfId="0" applyBorder="1" applyAlignment="1"/>
    <xf numFmtId="0" fontId="3" fillId="0" borderId="0" xfId="126" applyFill="1" applyAlignment="1">
      <alignment horizontal="center"/>
    </xf>
    <xf numFmtId="0" fontId="3" fillId="0" borderId="51" xfId="126" applyFill="1" applyBorder="1" applyAlignment="1">
      <alignment horizontal="center" wrapText="1"/>
    </xf>
    <xf numFmtId="0" fontId="3" fillId="0" borderId="51" xfId="126" applyFill="1" applyBorder="1" applyAlignment="1">
      <alignment horizontal="center"/>
    </xf>
  </cellXfs>
  <cellStyles count="25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1" xfId="251"/>
    <cellStyle name="Normal 3 12" xfId="217"/>
    <cellStyle name="Normal 3 2" xfId="134"/>
    <cellStyle name="Normal 3 2 10" xfId="252"/>
    <cellStyle name="Normal 3 2 11" xfId="218"/>
    <cellStyle name="Normal 3 2 2" xfId="135"/>
    <cellStyle name="Normal 3 2 2 2" xfId="202"/>
    <cellStyle name="Normal 3 2 2 2 2" xfId="236"/>
    <cellStyle name="Normal 3 2 2 3" xfId="219"/>
    <cellStyle name="Normal 3 2 3" xfId="136"/>
    <cellStyle name="Normal 3 2 3 2" xfId="203"/>
    <cellStyle name="Normal 3 2 3 2 2" xfId="237"/>
    <cellStyle name="Normal 3 2 3 3" xfId="220"/>
    <cellStyle name="Normal 3 2 4" xfId="137"/>
    <cellStyle name="Normal 3 2 4 2" xfId="204"/>
    <cellStyle name="Normal 3 2 4 2 2" xfId="238"/>
    <cellStyle name="Normal 3 2 4 3" xfId="221"/>
    <cellStyle name="Normal 3 2 5" xfId="138"/>
    <cellStyle name="Normal 3 2 5 2" xfId="205"/>
    <cellStyle name="Normal 3 2 5 2 2" xfId="239"/>
    <cellStyle name="Normal 3 2 5 3" xfId="222"/>
    <cellStyle name="Normal 3 2 6" xfId="139"/>
    <cellStyle name="Normal 3 2 6 2" xfId="206"/>
    <cellStyle name="Normal 3 2 6 2 2" xfId="240"/>
    <cellStyle name="Normal 3 2 6 3" xfId="223"/>
    <cellStyle name="Normal 3 2 7" xfId="140"/>
    <cellStyle name="Normal 3 2 7 2" xfId="207"/>
    <cellStyle name="Normal 3 2 7 2 2" xfId="241"/>
    <cellStyle name="Normal 3 2 7 3" xfId="224"/>
    <cellStyle name="Normal 3 2 8" xfId="141"/>
    <cellStyle name="Normal 3 2 8 2" xfId="208"/>
    <cellStyle name="Normal 3 2 8 2 2" xfId="242"/>
    <cellStyle name="Normal 3 2 8 3" xfId="225"/>
    <cellStyle name="Normal 3 2 9" xfId="201"/>
    <cellStyle name="Normal 3 2 9 2" xfId="235"/>
    <cellStyle name="Normal 3 3" xfId="142"/>
    <cellStyle name="Normal 3 3 2" xfId="209"/>
    <cellStyle name="Normal 3 3 2 2" xfId="243"/>
    <cellStyle name="Normal 3 3 3" xfId="226"/>
    <cellStyle name="Normal 3 4" xfId="143"/>
    <cellStyle name="Normal 3 4 2" xfId="210"/>
    <cellStyle name="Normal 3 4 2 2" xfId="244"/>
    <cellStyle name="Normal 3 4 3" xfId="227"/>
    <cellStyle name="Normal 3 5" xfId="144"/>
    <cellStyle name="Normal 3 5 2" xfId="211"/>
    <cellStyle name="Normal 3 5 2 2" xfId="245"/>
    <cellStyle name="Normal 3 5 3" xfId="228"/>
    <cellStyle name="Normal 3 6" xfId="145"/>
    <cellStyle name="Normal 3 6 2" xfId="212"/>
    <cellStyle name="Normal 3 6 2 2" xfId="246"/>
    <cellStyle name="Normal 3 6 3" xfId="229"/>
    <cellStyle name="Normal 3 7" xfId="146"/>
    <cellStyle name="Normal 3 7 2" xfId="213"/>
    <cellStyle name="Normal 3 7 2 2" xfId="247"/>
    <cellStyle name="Normal 3 7 3" xfId="230"/>
    <cellStyle name="Normal 3 8" xfId="147"/>
    <cellStyle name="Normal 3 8 2" xfId="214"/>
    <cellStyle name="Normal 3 8 2 2" xfId="248"/>
    <cellStyle name="Normal 3 8 3" xfId="231"/>
    <cellStyle name="Normal 3 9" xfId="148"/>
    <cellStyle name="Normal 3 9 2" xfId="215"/>
    <cellStyle name="Normal 3 9 2 2" xfId="249"/>
    <cellStyle name="Normal 3 9 3" xfId="232"/>
    <cellStyle name="Normal 4" xfId="149"/>
    <cellStyle name="Normal 4 2" xfId="216"/>
    <cellStyle name="Normal 4 2 2" xfId="250"/>
    <cellStyle name="Normal 4 3" xfId="233"/>
    <cellStyle name="Normal 5" xfId="150"/>
    <cellStyle name="Normal 6" xfId="254"/>
    <cellStyle name="Normal_Tables" xfId="253"/>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7">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3591098</xdr:colOff>
          <xdr:row>26</xdr:row>
          <xdr:rowOff>0</xdr:rowOff>
        </xdr:from>
        <xdr:to>
          <xdr:col>1</xdr:col>
          <xdr:colOff>5187142</xdr:colOff>
          <xdr:row>27</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to HIOS Template</a:t>
              </a:r>
              <a:endParaRPr lang="en-US"/>
            </a:p>
          </xdr:txBody>
        </xdr:sp>
        <xdr:clientData fPrintsWithSheet="0"/>
      </xdr:twoCellAnchor>
    </mc:Choice>
    <mc:Fallback/>
  </mc:AlternateContent>
</xdr:wsDr>
</file>

<file path=xl/tables/table1.xml><?xml version="1.0" encoding="utf-8"?>
<table xmlns="http://schemas.openxmlformats.org/spreadsheetml/2006/main" id="1" name="Table1" displayName="Table1" ref="A2:B28" totalsRowShown="0" headerRowDxfId="6" tableBorderDxfId="5">
  <autoFilter ref="A2:B28"/>
  <tableColumns count="2">
    <tableColumn id="1" name="2012 Form Line" dataDxfId="4"/>
    <tableColumn id="2" name="2012 Form Calculation References"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B1:B30"/>
  <sheetViews>
    <sheetView tabSelected="1" workbookViewId="0"/>
  </sheetViews>
  <sheetFormatPr defaultColWidth="9" defaultRowHeight="12.45"/>
  <cols>
    <col min="1" max="1" width="1.625" style="471" customWidth="1"/>
    <col min="2" max="2" width="132.875" style="471" customWidth="1"/>
    <col min="3" max="16384" width="9" style="471"/>
  </cols>
  <sheetData>
    <row r="1" spans="2:2" ht="6.05" customHeight="1">
      <c r="B1" s="473"/>
    </row>
    <row r="2" spans="2:2" ht="13.1">
      <c r="B2" s="474" t="s">
        <v>391</v>
      </c>
    </row>
    <row r="3" spans="2:2">
      <c r="B3" s="473"/>
    </row>
    <row r="4" spans="2:2" ht="37.35">
      <c r="B4" s="473" t="s">
        <v>392</v>
      </c>
    </row>
    <row r="5" spans="2:2" ht="36.65" customHeight="1">
      <c r="B5" s="473" t="s">
        <v>390</v>
      </c>
    </row>
    <row r="6" spans="2:2" ht="62.2">
      <c r="B6" s="527" t="s">
        <v>393</v>
      </c>
    </row>
    <row r="7" spans="2:2">
      <c r="B7" s="473"/>
    </row>
    <row r="8" spans="2:2" ht="25.55">
      <c r="B8" s="473" t="s">
        <v>334</v>
      </c>
    </row>
    <row r="9" spans="2:2">
      <c r="B9" s="473"/>
    </row>
    <row r="10" spans="2:2" ht="13.1">
      <c r="B10" s="473" t="s">
        <v>330</v>
      </c>
    </row>
    <row r="11" spans="2:2">
      <c r="B11" s="473"/>
    </row>
    <row r="12" spans="2:2" ht="13.1">
      <c r="B12" s="517" t="s">
        <v>322</v>
      </c>
    </row>
    <row r="13" spans="2:2">
      <c r="B13" s="519" t="s">
        <v>321</v>
      </c>
    </row>
    <row r="14" spans="2:2" ht="24.9">
      <c r="B14" s="518" t="s">
        <v>331</v>
      </c>
    </row>
    <row r="15" spans="2:2">
      <c r="B15" s="518" t="s">
        <v>332</v>
      </c>
    </row>
    <row r="16" spans="2:2" ht="24.9">
      <c r="B16" s="519" t="s">
        <v>323</v>
      </c>
    </row>
    <row r="17" spans="2:2" ht="43.2" customHeight="1">
      <c r="B17" s="519" t="s">
        <v>333</v>
      </c>
    </row>
    <row r="18" spans="2:2">
      <c r="B18" s="519" t="s">
        <v>324</v>
      </c>
    </row>
    <row r="19" spans="2:2">
      <c r="B19" s="473"/>
    </row>
    <row r="20" spans="2:2" ht="12.45" customHeight="1">
      <c r="B20" s="473" t="s">
        <v>326</v>
      </c>
    </row>
    <row r="21" spans="2:2">
      <c r="B21" s="519" t="s">
        <v>321</v>
      </c>
    </row>
    <row r="22" spans="2:2" ht="24.9">
      <c r="B22" s="518" t="s">
        <v>328</v>
      </c>
    </row>
    <row r="23" spans="2:2" ht="37.35">
      <c r="B23" s="518" t="s">
        <v>329</v>
      </c>
    </row>
    <row r="24" spans="2:2" ht="5.9" customHeight="1">
      <c r="B24" s="473"/>
    </row>
    <row r="25" spans="2:2">
      <c r="B25" s="472" t="s">
        <v>325</v>
      </c>
    </row>
    <row r="26" spans="2:2" s="511" customFormat="1" ht="5.9" customHeight="1">
      <c r="B26" s="510"/>
    </row>
    <row r="27" spans="2:2" s="511" customFormat="1">
      <c r="B27" s="510"/>
    </row>
    <row r="28" spans="2:2">
      <c r="B28" s="473"/>
    </row>
    <row r="29" spans="2:2" ht="12.45" customHeight="1">
      <c r="B29" s="473" t="s">
        <v>327</v>
      </c>
    </row>
    <row r="30" spans="2:2">
      <c r="B30" s="473"/>
    </row>
  </sheetData>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opyPaste" altText="Copy to HIOS Template button">
                <anchor moveWithCells="1">
                  <from>
                    <xdr:col>1</xdr:col>
                    <xdr:colOff>3591098</xdr:colOff>
                    <xdr:row>26</xdr:row>
                    <xdr:rowOff>0</xdr:rowOff>
                  </from>
                  <to>
                    <xdr:col>1</xdr:col>
                    <xdr:colOff>5187142</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28"/>
  <sheetViews>
    <sheetView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45"/>
  <cols>
    <col min="1" max="1" width="33.875" style="520" customWidth="1"/>
    <col min="2" max="2" width="129.875" style="520" customWidth="1"/>
    <col min="3" max="16384" width="9" style="520"/>
  </cols>
  <sheetData>
    <row r="1" spans="1:2" ht="15.05">
      <c r="A1" s="528" t="s">
        <v>335</v>
      </c>
      <c r="B1" s="528"/>
    </row>
    <row r="2" spans="1:2" ht="15.05">
      <c r="A2" s="521" t="s">
        <v>336</v>
      </c>
      <c r="B2" s="522" t="s">
        <v>337</v>
      </c>
    </row>
    <row r="3" spans="1:2" ht="25.55">
      <c r="A3" s="523" t="s">
        <v>338</v>
      </c>
      <c r="B3" s="524" t="s">
        <v>339</v>
      </c>
    </row>
    <row r="4" spans="1:2" ht="25.55">
      <c r="A4" s="523" t="s">
        <v>340</v>
      </c>
      <c r="B4" s="524" t="s">
        <v>341</v>
      </c>
    </row>
    <row r="5" spans="1:2" ht="25.55">
      <c r="A5" s="523" t="s">
        <v>342</v>
      </c>
      <c r="B5" s="524" t="s">
        <v>343</v>
      </c>
    </row>
    <row r="6" spans="1:2" ht="62.85">
      <c r="A6" s="523" t="s">
        <v>344</v>
      </c>
      <c r="B6" s="524" t="s">
        <v>345</v>
      </c>
    </row>
    <row r="7" spans="1:2" ht="25.55">
      <c r="A7" s="523" t="s">
        <v>346</v>
      </c>
      <c r="B7" s="524" t="s">
        <v>347</v>
      </c>
    </row>
    <row r="8" spans="1:2" ht="38">
      <c r="A8" s="523" t="s">
        <v>348</v>
      </c>
      <c r="B8" s="524" t="s">
        <v>349</v>
      </c>
    </row>
    <row r="9" spans="1:2" ht="151.85">
      <c r="A9" s="523" t="s">
        <v>350</v>
      </c>
      <c r="B9" s="524" t="s">
        <v>351</v>
      </c>
    </row>
    <row r="10" spans="1:2" ht="200.95">
      <c r="A10" s="523" t="s">
        <v>352</v>
      </c>
      <c r="B10" s="524" t="s">
        <v>353</v>
      </c>
    </row>
    <row r="11" spans="1:2" ht="100.8">
      <c r="A11" s="523" t="s">
        <v>354</v>
      </c>
      <c r="B11" s="524" t="s">
        <v>355</v>
      </c>
    </row>
    <row r="12" spans="1:2" ht="75.95">
      <c r="A12" s="523" t="s">
        <v>356</v>
      </c>
      <c r="B12" s="524" t="s">
        <v>357</v>
      </c>
    </row>
    <row r="13" spans="1:2" ht="89.05">
      <c r="A13" s="523" t="s">
        <v>358</v>
      </c>
      <c r="B13" s="524" t="s">
        <v>359</v>
      </c>
    </row>
    <row r="14" spans="1:2" ht="163.65">
      <c r="A14" s="523" t="s">
        <v>360</v>
      </c>
      <c r="B14" s="524" t="s">
        <v>361</v>
      </c>
    </row>
    <row r="15" spans="1:2" ht="200.95">
      <c r="A15" s="523" t="s">
        <v>362</v>
      </c>
      <c r="B15" s="524" t="s">
        <v>363</v>
      </c>
    </row>
    <row r="16" spans="1:2" ht="75.95">
      <c r="A16" s="523" t="s">
        <v>364</v>
      </c>
      <c r="B16" s="524" t="s">
        <v>365</v>
      </c>
    </row>
    <row r="17" spans="1:2" ht="140.1">
      <c r="A17" s="523" t="s">
        <v>366</v>
      </c>
      <c r="B17" s="524" t="s">
        <v>367</v>
      </c>
    </row>
    <row r="18" spans="1:2" ht="324">
      <c r="A18" s="523" t="s">
        <v>368</v>
      </c>
      <c r="B18" s="524" t="s">
        <v>369</v>
      </c>
    </row>
    <row r="19" spans="1:2" ht="299.14999999999998">
      <c r="A19" s="523" t="s">
        <v>370</v>
      </c>
      <c r="B19" s="524" t="s">
        <v>371</v>
      </c>
    </row>
    <row r="20" spans="1:2" ht="62.85">
      <c r="A20" s="523" t="s">
        <v>372</v>
      </c>
      <c r="B20" s="524" t="s">
        <v>373</v>
      </c>
    </row>
    <row r="21" spans="1:2" ht="62.85">
      <c r="A21" s="523" t="s">
        <v>374</v>
      </c>
      <c r="B21" s="524" t="s">
        <v>375</v>
      </c>
    </row>
    <row r="22" spans="1:2" ht="62.85">
      <c r="A22" s="523" t="s">
        <v>376</v>
      </c>
      <c r="B22" s="524" t="s">
        <v>377</v>
      </c>
    </row>
    <row r="23" spans="1:2" ht="25.55">
      <c r="A23" s="523" t="s">
        <v>378</v>
      </c>
      <c r="B23" s="524" t="s">
        <v>379</v>
      </c>
    </row>
    <row r="24" spans="1:2" ht="87.75">
      <c r="A24" s="523" t="s">
        <v>380</v>
      </c>
      <c r="B24" s="524" t="s">
        <v>381</v>
      </c>
    </row>
    <row r="25" spans="1:2" ht="87.05">
      <c r="A25" s="523" t="s">
        <v>382</v>
      </c>
      <c r="B25" s="524" t="s">
        <v>383</v>
      </c>
    </row>
    <row r="26" spans="1:2" ht="25.55">
      <c r="A26" s="523" t="s">
        <v>384</v>
      </c>
      <c r="B26" s="524" t="s">
        <v>385</v>
      </c>
    </row>
    <row r="27" spans="1:2" ht="62.85">
      <c r="A27" s="523" t="s">
        <v>386</v>
      </c>
      <c r="B27" s="524" t="s">
        <v>387</v>
      </c>
    </row>
    <row r="28" spans="1:2" ht="87.75">
      <c r="A28" s="525" t="s">
        <v>388</v>
      </c>
      <c r="B28" s="526" t="s">
        <v>389</v>
      </c>
    </row>
  </sheetData>
  <mergeCells count="1">
    <mergeCell ref="A1:B1"/>
  </mergeCells>
  <pageMargins left="0.25" right="0.25" top="0.75" bottom="0.75" header="0.3" footer="0.3"/>
  <pageSetup scale="63" fitToHeight="0" orientation="portrait"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sheetPr>
  <dimension ref="A1:AQ86"/>
  <sheetViews>
    <sheetView zoomScale="80" zoomScaleNormal="80" workbookViewId="0"/>
  </sheetViews>
  <sheetFormatPr defaultColWidth="9.25" defaultRowHeight="12.45"/>
  <cols>
    <col min="1" max="1" width="1.75" style="175" customWidth="1"/>
    <col min="2" max="2" width="3.625" style="48" customWidth="1"/>
    <col min="3" max="3" width="5.375" style="48" customWidth="1"/>
    <col min="4" max="4" width="80.375" style="48" customWidth="1"/>
    <col min="5" max="5" width="15" style="48" customWidth="1"/>
    <col min="6" max="7" width="19.375" style="5" customWidth="1"/>
    <col min="8" max="8" width="19.375" style="8" customWidth="1"/>
    <col min="9" max="12" width="19.375" style="5" customWidth="1"/>
    <col min="13" max="13" width="19.375" style="8" customWidth="1"/>
    <col min="14" max="17" width="19.375" style="5" customWidth="1"/>
    <col min="18" max="18" width="19.375" style="8" customWidth="1"/>
    <col min="19" max="22" width="19.375" style="5" customWidth="1"/>
    <col min="23" max="23" width="19.375" style="8" customWidth="1"/>
    <col min="24" max="25" width="19.375" style="5" customWidth="1"/>
    <col min="26" max="26" width="19.375" style="8" customWidth="1"/>
    <col min="27" max="28" width="19.375" style="5" customWidth="1"/>
    <col min="29" max="30" width="19.375" style="8" customWidth="1"/>
    <col min="31" max="31" width="19.375" style="5" customWidth="1"/>
    <col min="32" max="32" width="19.375" style="8" customWidth="1"/>
    <col min="33" max="36" width="19.375" style="5" customWidth="1"/>
    <col min="37" max="37" width="19.375" style="8" customWidth="1"/>
    <col min="38" max="43" width="19.375" style="5" customWidth="1"/>
    <col min="44" max="16384" width="9.25" style="5"/>
  </cols>
  <sheetData>
    <row r="1" spans="1:43" s="48" customFormat="1" ht="13.1">
      <c r="A1" s="175"/>
      <c r="B1" s="47" t="s">
        <v>0</v>
      </c>
      <c r="H1" s="175"/>
      <c r="M1" s="175"/>
      <c r="R1" s="175"/>
      <c r="W1" s="175"/>
      <c r="Z1" s="175"/>
      <c r="AC1" s="175"/>
      <c r="AD1" s="175"/>
      <c r="AF1" s="175"/>
      <c r="AK1" s="175"/>
    </row>
    <row r="2" spans="1:43" s="48" customFormat="1" ht="15.05">
      <c r="A2" s="175"/>
      <c r="B2" s="1" t="s">
        <v>317</v>
      </c>
      <c r="E2" s="176"/>
      <c r="H2" s="175"/>
      <c r="M2" s="175"/>
      <c r="R2" s="175"/>
      <c r="U2" s="47"/>
      <c r="W2" s="175"/>
      <c r="X2" s="47"/>
      <c r="Z2" s="175"/>
      <c r="AC2" s="175"/>
      <c r="AD2" s="175"/>
      <c r="AF2" s="175"/>
      <c r="AK2" s="175"/>
    </row>
    <row r="3" spans="1:43" s="48" customFormat="1" ht="13.1">
      <c r="A3" s="177"/>
      <c r="B3" s="47" t="s">
        <v>223</v>
      </c>
      <c r="H3" s="175"/>
      <c r="M3" s="175"/>
      <c r="R3" s="175"/>
      <c r="U3" s="47"/>
      <c r="W3" s="175"/>
      <c r="X3" s="47"/>
      <c r="Z3" s="175"/>
      <c r="AC3" s="175"/>
      <c r="AD3" s="175"/>
      <c r="AF3" s="175"/>
      <c r="AK3" s="175"/>
    </row>
    <row r="4" spans="1:43" s="48" customFormat="1" ht="13.1">
      <c r="A4" s="175"/>
      <c r="B4" s="178"/>
      <c r="H4" s="175"/>
      <c r="M4" s="175"/>
      <c r="R4" s="175"/>
      <c r="U4" s="47"/>
      <c r="W4" s="175"/>
      <c r="X4" s="47"/>
      <c r="Z4" s="175"/>
      <c r="AC4" s="175"/>
      <c r="AD4" s="175"/>
      <c r="AF4" s="175"/>
      <c r="AK4" s="175"/>
    </row>
    <row r="5" spans="1:43" s="49" customFormat="1" ht="13.1">
      <c r="A5" s="53"/>
      <c r="B5" s="50"/>
      <c r="E5" s="50"/>
      <c r="F5" s="48"/>
      <c r="G5" s="48"/>
      <c r="H5" s="175"/>
      <c r="I5" s="47"/>
      <c r="J5" s="48"/>
      <c r="K5" s="48"/>
      <c r="M5" s="53"/>
      <c r="N5" s="48"/>
      <c r="P5" s="48"/>
      <c r="Q5" s="48"/>
      <c r="R5" s="175"/>
      <c r="S5" s="48"/>
      <c r="W5" s="53"/>
      <c r="Z5" s="53"/>
      <c r="AC5" s="53"/>
      <c r="AD5" s="53"/>
      <c r="AF5" s="53"/>
      <c r="AK5" s="53"/>
    </row>
    <row r="6" spans="1:43" s="49" customFormat="1" ht="13.1">
      <c r="A6" s="53"/>
      <c r="B6" s="96"/>
      <c r="C6" s="96"/>
      <c r="D6" s="179"/>
      <c r="F6" s="529"/>
      <c r="G6" s="529"/>
      <c r="H6" s="175"/>
      <c r="I6" s="121"/>
      <c r="J6" s="218"/>
      <c r="K6" s="48"/>
      <c r="L6" s="67"/>
      <c r="M6" s="67"/>
      <c r="N6" s="67"/>
      <c r="O6" s="75"/>
      <c r="R6" s="53"/>
      <c r="W6" s="53"/>
      <c r="Z6" s="53"/>
      <c r="AC6" s="53"/>
      <c r="AD6" s="53"/>
      <c r="AF6" s="53"/>
      <c r="AK6" s="53"/>
    </row>
    <row r="7" spans="1:43" s="49" customFormat="1">
      <c r="A7" s="53"/>
      <c r="B7" s="50"/>
      <c r="F7" s="48"/>
      <c r="G7" s="48"/>
      <c r="H7" s="175"/>
      <c r="I7" s="48"/>
      <c r="K7" s="48"/>
      <c r="L7" s="175" t="s">
        <v>122</v>
      </c>
      <c r="M7" s="175"/>
      <c r="N7" s="48"/>
      <c r="R7" s="53"/>
      <c r="W7" s="53"/>
      <c r="Z7" s="53"/>
      <c r="AC7" s="53"/>
      <c r="AD7" s="53"/>
      <c r="AF7" s="53"/>
      <c r="AK7" s="53"/>
    </row>
    <row r="8" spans="1:43" s="49" customFormat="1">
      <c r="A8" s="53"/>
      <c r="B8" s="96"/>
      <c r="C8" s="96"/>
      <c r="D8" s="179"/>
      <c r="F8" s="529"/>
      <c r="G8" s="529"/>
      <c r="H8" s="175"/>
      <c r="I8" s="529"/>
      <c r="J8" s="542"/>
      <c r="K8" s="48"/>
      <c r="L8" s="540" t="s">
        <v>240</v>
      </c>
      <c r="M8" s="541"/>
      <c r="N8" s="48"/>
      <c r="P8" s="48"/>
      <c r="Q8" s="48"/>
      <c r="R8" s="175"/>
      <c r="S8" s="48"/>
      <c r="W8" s="53"/>
      <c r="Z8" s="53"/>
      <c r="AC8" s="53"/>
      <c r="AD8" s="53"/>
      <c r="AF8" s="53"/>
      <c r="AK8" s="53"/>
    </row>
    <row r="9" spans="1:43" s="49" customFormat="1" ht="13.1">
      <c r="A9" s="53"/>
      <c r="D9" s="64"/>
      <c r="F9" s="51"/>
      <c r="G9" s="51"/>
      <c r="H9" s="175"/>
      <c r="I9" s="49" t="s">
        <v>51</v>
      </c>
      <c r="M9" s="53"/>
      <c r="N9" s="48"/>
      <c r="O9" s="219"/>
      <c r="P9" s="48"/>
      <c r="Q9" s="48"/>
      <c r="R9" s="175"/>
      <c r="S9" s="48"/>
      <c r="W9" s="53"/>
      <c r="Z9" s="53"/>
      <c r="AC9" s="53"/>
      <c r="AD9" s="53"/>
      <c r="AF9" s="53"/>
      <c r="AK9" s="53"/>
    </row>
    <row r="10" spans="1:43" s="49" customFormat="1" ht="13.1">
      <c r="A10" s="53"/>
      <c r="D10" s="180"/>
      <c r="F10" s="529"/>
      <c r="G10" s="529"/>
      <c r="H10" s="175"/>
      <c r="I10" s="540"/>
      <c r="J10" s="543"/>
      <c r="L10" s="529"/>
      <c r="M10" s="529"/>
      <c r="N10" s="48"/>
      <c r="O10" s="219"/>
      <c r="P10" s="48"/>
      <c r="Q10" s="48"/>
      <c r="R10" s="175"/>
      <c r="S10" s="48"/>
      <c r="W10" s="53"/>
      <c r="Z10" s="53"/>
      <c r="AC10" s="53"/>
      <c r="AD10" s="53"/>
      <c r="AF10" s="53"/>
      <c r="AK10" s="53"/>
    </row>
    <row r="11" spans="1:43" s="49" customFormat="1" ht="13.1">
      <c r="A11" s="53"/>
      <c r="D11" s="64"/>
      <c r="F11" s="51"/>
      <c r="G11" s="51"/>
      <c r="H11" s="175"/>
      <c r="L11" s="52" t="s">
        <v>105</v>
      </c>
      <c r="M11" s="67"/>
      <c r="N11" s="48"/>
      <c r="O11" s="219"/>
      <c r="P11" s="48"/>
      <c r="Q11" s="48"/>
      <c r="R11" s="175"/>
      <c r="S11" s="48"/>
      <c r="W11" s="53"/>
      <c r="Z11" s="53"/>
      <c r="AC11" s="53"/>
      <c r="AD11" s="53"/>
      <c r="AF11" s="53"/>
      <c r="AK11" s="53"/>
    </row>
    <row r="12" spans="1:43" s="49" customFormat="1" ht="13.1">
      <c r="A12" s="53"/>
      <c r="D12" s="181"/>
      <c r="F12" s="529"/>
      <c r="G12" s="529"/>
      <c r="H12" s="175"/>
      <c r="I12" s="529"/>
      <c r="J12" s="542"/>
      <c r="L12" s="546">
        <v>2012</v>
      </c>
      <c r="M12" s="546"/>
      <c r="N12" s="48"/>
      <c r="O12" s="219"/>
      <c r="P12" s="48"/>
      <c r="Q12" s="48"/>
      <c r="R12" s="175"/>
      <c r="S12" s="48"/>
      <c r="W12" s="53"/>
      <c r="Z12" s="53"/>
      <c r="AC12" s="53"/>
      <c r="AD12" s="53"/>
      <c r="AF12" s="53"/>
      <c r="AK12" s="53"/>
    </row>
    <row r="13" spans="1:43" s="49" customFormat="1">
      <c r="A13" s="53"/>
      <c r="B13" s="48"/>
      <c r="C13" s="48"/>
      <c r="D13" s="182"/>
      <c r="H13" s="53"/>
      <c r="K13" s="65"/>
      <c r="L13" s="65"/>
      <c r="M13" s="66"/>
      <c r="N13" s="52"/>
      <c r="P13" s="48"/>
      <c r="Q13" s="48"/>
      <c r="R13" s="175"/>
      <c r="S13" s="48"/>
      <c r="W13" s="53"/>
      <c r="Z13" s="53"/>
      <c r="AC13" s="53"/>
      <c r="AD13" s="53"/>
      <c r="AF13" s="53"/>
      <c r="AK13" s="53"/>
    </row>
    <row r="14" spans="1:43" s="49" customFormat="1" ht="13.1" thickBot="1">
      <c r="A14" s="53"/>
      <c r="B14" s="48"/>
      <c r="C14" s="48"/>
      <c r="D14" s="175"/>
      <c r="H14" s="53"/>
      <c r="K14" s="65"/>
      <c r="L14" s="65"/>
      <c r="M14" s="66"/>
      <c r="N14" s="52"/>
      <c r="P14" s="48"/>
      <c r="Q14" s="48"/>
      <c r="R14" s="175"/>
      <c r="S14" s="48"/>
      <c r="W14" s="53"/>
      <c r="Z14" s="53"/>
      <c r="AB14" s="48"/>
      <c r="AC14" s="175"/>
      <c r="AD14" s="175"/>
      <c r="AE14" s="48"/>
      <c r="AF14" s="175"/>
      <c r="AG14" s="48"/>
      <c r="AH14" s="48"/>
      <c r="AI14" s="48"/>
      <c r="AJ14" s="48"/>
      <c r="AK14" s="175"/>
      <c r="AL14" s="48"/>
      <c r="AM14" s="48"/>
    </row>
    <row r="15" spans="1:43" s="48" customFormat="1" ht="13.75" customHeight="1" thickBot="1">
      <c r="A15" s="175"/>
      <c r="D15" s="175"/>
      <c r="F15" s="534" t="s">
        <v>123</v>
      </c>
      <c r="G15" s="535"/>
      <c r="H15" s="535"/>
      <c r="I15" s="535"/>
      <c r="J15" s="535"/>
      <c r="K15" s="535"/>
      <c r="L15" s="535"/>
      <c r="M15" s="535"/>
      <c r="N15" s="535"/>
      <c r="O15" s="535"/>
      <c r="P15" s="535"/>
      <c r="Q15" s="535"/>
      <c r="R15" s="535"/>
      <c r="S15" s="535"/>
      <c r="T15" s="536"/>
      <c r="U15" s="534" t="s">
        <v>66</v>
      </c>
      <c r="V15" s="535"/>
      <c r="W15" s="535"/>
      <c r="X15" s="535"/>
      <c r="Y15" s="535"/>
      <c r="Z15" s="535"/>
      <c r="AA15" s="535"/>
      <c r="AB15" s="535"/>
      <c r="AC15" s="556"/>
      <c r="AD15" s="534" t="s">
        <v>52</v>
      </c>
      <c r="AE15" s="535"/>
      <c r="AF15" s="535"/>
      <c r="AG15" s="535"/>
      <c r="AH15" s="535"/>
      <c r="AI15" s="535"/>
      <c r="AJ15" s="535"/>
      <c r="AK15" s="535"/>
      <c r="AL15" s="535"/>
      <c r="AM15" s="536"/>
      <c r="AN15" s="530" t="s">
        <v>101</v>
      </c>
      <c r="AO15" s="530" t="s">
        <v>83</v>
      </c>
      <c r="AP15" s="532" t="s">
        <v>67</v>
      </c>
      <c r="AQ15" s="530" t="s">
        <v>57</v>
      </c>
    </row>
    <row r="16" spans="1:43" s="48" customFormat="1" ht="13.1" thickBot="1">
      <c r="A16" s="175"/>
      <c r="D16" s="183"/>
      <c r="F16" s="537" t="s">
        <v>43</v>
      </c>
      <c r="G16" s="538"/>
      <c r="H16" s="538"/>
      <c r="I16" s="538"/>
      <c r="J16" s="539"/>
      <c r="K16" s="537" t="s">
        <v>44</v>
      </c>
      <c r="L16" s="538"/>
      <c r="M16" s="538"/>
      <c r="N16" s="538"/>
      <c r="O16" s="539"/>
      <c r="P16" s="537" t="s">
        <v>45</v>
      </c>
      <c r="Q16" s="538"/>
      <c r="R16" s="538"/>
      <c r="S16" s="538"/>
      <c r="T16" s="539"/>
      <c r="U16" s="537" t="s">
        <v>43</v>
      </c>
      <c r="V16" s="538"/>
      <c r="W16" s="555"/>
      <c r="X16" s="537" t="s">
        <v>44</v>
      </c>
      <c r="Y16" s="538"/>
      <c r="Z16" s="555"/>
      <c r="AA16" s="537" t="s">
        <v>45</v>
      </c>
      <c r="AB16" s="538"/>
      <c r="AC16" s="555"/>
      <c r="AD16" s="537" t="s">
        <v>44</v>
      </c>
      <c r="AE16" s="538"/>
      <c r="AF16" s="538"/>
      <c r="AG16" s="538"/>
      <c r="AH16" s="539"/>
      <c r="AI16" s="537" t="s">
        <v>45</v>
      </c>
      <c r="AJ16" s="538"/>
      <c r="AK16" s="538"/>
      <c r="AL16" s="538"/>
      <c r="AM16" s="539"/>
      <c r="AN16" s="531"/>
      <c r="AO16" s="531"/>
      <c r="AP16" s="533"/>
      <c r="AQ16" s="531"/>
    </row>
    <row r="17" spans="1:43" s="48" customFormat="1" ht="25.55" thickBot="1">
      <c r="A17" s="175"/>
      <c r="B17" s="547" t="s">
        <v>318</v>
      </c>
      <c r="C17" s="548"/>
      <c r="D17" s="549"/>
      <c r="E17" s="553" t="s">
        <v>78</v>
      </c>
      <c r="F17" s="220" t="s">
        <v>303</v>
      </c>
      <c r="G17" s="221" t="s">
        <v>304</v>
      </c>
      <c r="H17" s="222" t="s">
        <v>305</v>
      </c>
      <c r="I17" s="223" t="s">
        <v>125</v>
      </c>
      <c r="J17" s="224" t="s">
        <v>55</v>
      </c>
      <c r="K17" s="220" t="s">
        <v>303</v>
      </c>
      <c r="L17" s="221" t="s">
        <v>304</v>
      </c>
      <c r="M17" s="222" t="s">
        <v>305</v>
      </c>
      <c r="N17" s="223" t="s">
        <v>125</v>
      </c>
      <c r="O17" s="224" t="s">
        <v>55</v>
      </c>
      <c r="P17" s="220" t="s">
        <v>303</v>
      </c>
      <c r="Q17" s="221" t="s">
        <v>304</v>
      </c>
      <c r="R17" s="222" t="s">
        <v>305</v>
      </c>
      <c r="S17" s="223" t="s">
        <v>125</v>
      </c>
      <c r="T17" s="224" t="s">
        <v>55</v>
      </c>
      <c r="U17" s="220" t="s">
        <v>303</v>
      </c>
      <c r="V17" s="221" t="s">
        <v>304</v>
      </c>
      <c r="W17" s="222" t="s">
        <v>305</v>
      </c>
      <c r="X17" s="220" t="s">
        <v>303</v>
      </c>
      <c r="Y17" s="221" t="s">
        <v>304</v>
      </c>
      <c r="Z17" s="222" t="s">
        <v>305</v>
      </c>
      <c r="AA17" s="220" t="s">
        <v>303</v>
      </c>
      <c r="AB17" s="221" t="s">
        <v>304</v>
      </c>
      <c r="AC17" s="222" t="s">
        <v>305</v>
      </c>
      <c r="AD17" s="220" t="s">
        <v>303</v>
      </c>
      <c r="AE17" s="221" t="s">
        <v>304</v>
      </c>
      <c r="AF17" s="222" t="s">
        <v>305</v>
      </c>
      <c r="AG17" s="223" t="s">
        <v>125</v>
      </c>
      <c r="AH17" s="224" t="s">
        <v>55</v>
      </c>
      <c r="AI17" s="220" t="s">
        <v>303</v>
      </c>
      <c r="AJ17" s="221" t="s">
        <v>304</v>
      </c>
      <c r="AK17" s="222" t="s">
        <v>305</v>
      </c>
      <c r="AL17" s="223" t="s">
        <v>125</v>
      </c>
      <c r="AM17" s="224" t="s">
        <v>55</v>
      </c>
      <c r="AN17" s="220" t="s">
        <v>303</v>
      </c>
      <c r="AO17" s="220" t="s">
        <v>303</v>
      </c>
      <c r="AP17" s="220" t="s">
        <v>303</v>
      </c>
      <c r="AQ17" s="225" t="s">
        <v>303</v>
      </c>
    </row>
    <row r="18" spans="1:43" s="175" customFormat="1" ht="13.1" thickBot="1">
      <c r="B18" s="550"/>
      <c r="C18" s="551"/>
      <c r="D18" s="552"/>
      <c r="E18" s="554"/>
      <c r="F18" s="226">
        <v>1</v>
      </c>
      <c r="G18" s="227">
        <v>2</v>
      </c>
      <c r="H18" s="227">
        <v>3</v>
      </c>
      <c r="I18" s="228">
        <v>4</v>
      </c>
      <c r="J18" s="229">
        <v>5</v>
      </c>
      <c r="K18" s="226">
        <v>6</v>
      </c>
      <c r="L18" s="227">
        <v>7</v>
      </c>
      <c r="M18" s="227">
        <v>8</v>
      </c>
      <c r="N18" s="228">
        <v>9</v>
      </c>
      <c r="O18" s="229">
        <v>10</v>
      </c>
      <c r="P18" s="226">
        <v>11</v>
      </c>
      <c r="Q18" s="227">
        <v>12</v>
      </c>
      <c r="R18" s="227">
        <v>13</v>
      </c>
      <c r="S18" s="228">
        <v>14</v>
      </c>
      <c r="T18" s="228">
        <v>15</v>
      </c>
      <c r="U18" s="226">
        <v>16</v>
      </c>
      <c r="V18" s="230">
        <v>17</v>
      </c>
      <c r="W18" s="231">
        <v>18</v>
      </c>
      <c r="X18" s="226">
        <v>19</v>
      </c>
      <c r="Y18" s="230">
        <v>20</v>
      </c>
      <c r="Z18" s="231">
        <v>21</v>
      </c>
      <c r="AA18" s="226">
        <v>22</v>
      </c>
      <c r="AB18" s="230">
        <v>23</v>
      </c>
      <c r="AC18" s="231">
        <v>24</v>
      </c>
      <c r="AD18" s="226">
        <v>25</v>
      </c>
      <c r="AE18" s="227">
        <v>26</v>
      </c>
      <c r="AF18" s="227">
        <v>27</v>
      </c>
      <c r="AG18" s="228">
        <v>28</v>
      </c>
      <c r="AH18" s="228">
        <v>29</v>
      </c>
      <c r="AI18" s="226">
        <v>30</v>
      </c>
      <c r="AJ18" s="227">
        <v>31</v>
      </c>
      <c r="AK18" s="227">
        <v>32</v>
      </c>
      <c r="AL18" s="228">
        <v>33</v>
      </c>
      <c r="AM18" s="232">
        <v>34</v>
      </c>
      <c r="AN18" s="233">
        <v>35</v>
      </c>
      <c r="AO18" s="230">
        <v>36</v>
      </c>
      <c r="AP18" s="233">
        <v>37</v>
      </c>
      <c r="AQ18" s="234">
        <v>38</v>
      </c>
    </row>
    <row r="19" spans="1:43">
      <c r="B19" s="184" t="s">
        <v>1</v>
      </c>
      <c r="C19" s="185" t="s">
        <v>103</v>
      </c>
      <c r="D19" s="186"/>
      <c r="E19" s="405"/>
      <c r="F19" s="416"/>
      <c r="G19" s="439"/>
      <c r="H19" s="439"/>
      <c r="I19" s="440"/>
      <c r="J19" s="441"/>
      <c r="K19" s="416"/>
      <c r="L19" s="442"/>
      <c r="M19" s="442"/>
      <c r="N19" s="414"/>
      <c r="O19" s="415"/>
      <c r="P19" s="416"/>
      <c r="Q19" s="442"/>
      <c r="R19" s="442"/>
      <c r="S19" s="414"/>
      <c r="T19" s="417"/>
      <c r="U19" s="416"/>
      <c r="V19" s="419"/>
      <c r="W19" s="419"/>
      <c r="X19" s="416"/>
      <c r="Y19" s="419"/>
      <c r="Z19" s="419"/>
      <c r="AA19" s="416"/>
      <c r="AB19" s="419"/>
      <c r="AC19" s="419"/>
      <c r="AD19" s="443"/>
      <c r="AE19" s="442"/>
      <c r="AF19" s="442"/>
      <c r="AG19" s="414"/>
      <c r="AH19" s="417"/>
      <c r="AI19" s="443"/>
      <c r="AJ19" s="439"/>
      <c r="AK19" s="439"/>
      <c r="AL19" s="440"/>
      <c r="AM19" s="441"/>
      <c r="AN19" s="444"/>
      <c r="AO19" s="445"/>
      <c r="AP19" s="446"/>
      <c r="AQ19" s="447"/>
    </row>
    <row r="20" spans="1:43">
      <c r="B20" s="187"/>
      <c r="C20" s="188">
        <v>1.1000000000000001</v>
      </c>
      <c r="D20" s="189" t="s">
        <v>133</v>
      </c>
      <c r="E20" s="190" t="s">
        <v>97</v>
      </c>
      <c r="F20" s="475">
        <f>'Pt 2 - Premium and Claims'!F20+'Pt 2 - Premium and Claims'!F21-'Pt 2 - Premium and Claims'!F22-'Pt 2 - Premium and Claims'!F28+'Pt 2 - Premium and Claims'!F29</f>
        <v>0</v>
      </c>
      <c r="G20" s="153">
        <f>'Pt 2 - Premium and Claims'!G20+'Pt 2 - Premium and Claims'!G21-'Pt 2 - Premium and Claims'!G22-'Pt 2 - Premium and Claims'!G28+'Pt 2 - Premium and Claims'!G29</f>
        <v>0</v>
      </c>
      <c r="H20" s="153">
        <f>'Pt 2 - Premium and Claims'!H20+'Pt 2 - Premium and Claims'!H21-'Pt 2 - Premium and Claims'!H22-'Pt 2 - Premium and Claims'!H28+'Pt 2 - Premium and Claims'!H29</f>
        <v>0</v>
      </c>
      <c r="I20" s="153">
        <f>'Pt 2 - Premium and Claims'!I20+'Pt 2 - Premium and Claims'!I21-'Pt 2 - Premium and Claims'!I22-'Pt 2 - Premium and Claims'!I28+'Pt 2 - Premium and Claims'!I29</f>
        <v>0</v>
      </c>
      <c r="J20" s="476">
        <f>'Pt 2 - Premium and Claims'!J20+'Pt 2 - Premium and Claims'!J21-'Pt 2 - Premium and Claims'!J22-'Pt 2 - Premium and Claims'!J28+'Pt 2 - Premium and Claims'!J29</f>
        <v>0</v>
      </c>
      <c r="K20" s="475">
        <f>'Pt 2 - Premium and Claims'!K20+'Pt 2 - Premium and Claims'!K21-'Pt 2 - Premium and Claims'!K22-'Pt 2 - Premium and Claims'!K28+'Pt 2 - Premium and Claims'!K29</f>
        <v>0</v>
      </c>
      <c r="L20" s="153">
        <f>'Pt 2 - Premium and Claims'!L20+'Pt 2 - Premium and Claims'!L21-'Pt 2 - Premium and Claims'!L22-'Pt 2 - Premium and Claims'!L28+'Pt 2 - Premium and Claims'!L29</f>
        <v>0</v>
      </c>
      <c r="M20" s="153">
        <f>'Pt 2 - Premium and Claims'!M20+'Pt 2 - Premium and Claims'!M21-'Pt 2 - Premium and Claims'!M22-'Pt 2 - Premium and Claims'!M28+'Pt 2 - Premium and Claims'!M29</f>
        <v>0</v>
      </c>
      <c r="N20" s="153">
        <f>'Pt 2 - Premium and Claims'!N20+'Pt 2 - Premium and Claims'!N21-'Pt 2 - Premium and Claims'!N22-'Pt 2 - Premium and Claims'!N28+'Pt 2 - Premium and Claims'!N29</f>
        <v>0</v>
      </c>
      <c r="O20" s="476">
        <f>'Pt 2 - Premium and Claims'!O20+'Pt 2 - Premium and Claims'!O21-'Pt 2 - Premium and Claims'!O22-'Pt 2 - Premium and Claims'!O28+'Pt 2 - Premium and Claims'!O29</f>
        <v>0</v>
      </c>
      <c r="P20" s="475">
        <f>'Pt 2 - Premium and Claims'!P20+'Pt 2 - Premium and Claims'!P21-'Pt 2 - Premium and Claims'!P22-'Pt 2 - Premium and Claims'!P28+'Pt 2 - Premium and Claims'!P29</f>
        <v>0</v>
      </c>
      <c r="Q20" s="153">
        <f>'Pt 2 - Premium and Claims'!Q20+'Pt 2 - Premium and Claims'!Q21-'Pt 2 - Premium and Claims'!Q22-'Pt 2 - Premium and Claims'!Q28+'Pt 2 - Premium and Claims'!Q29</f>
        <v>0</v>
      </c>
      <c r="R20" s="153">
        <f>'Pt 2 - Premium and Claims'!R20+'Pt 2 - Premium and Claims'!R21-'Pt 2 - Premium and Claims'!R22-'Pt 2 - Premium and Claims'!R28+'Pt 2 - Premium and Claims'!R29</f>
        <v>0</v>
      </c>
      <c r="S20" s="153">
        <f>'Pt 2 - Premium and Claims'!S20+'Pt 2 - Premium and Claims'!S21-'Pt 2 - Premium and Claims'!S22-'Pt 2 - Premium and Claims'!S28+'Pt 2 - Premium and Claims'!S29</f>
        <v>0</v>
      </c>
      <c r="T20" s="477">
        <f>'Pt 2 - Premium and Claims'!T20+'Pt 2 - Premium and Claims'!T21-'Pt 2 - Premium and Claims'!T22-'Pt 2 - Premium and Claims'!T28+'Pt 2 - Premium and Claims'!T29</f>
        <v>0</v>
      </c>
      <c r="U20" s="475">
        <f>'Pt 2 - Premium and Claims'!U20+'Pt 2 - Premium and Claims'!U21-'Pt 2 - Premium and Claims'!U22-'Pt 2 - Premium and Claims'!U28+'Pt 2 - Premium and Claims'!U29</f>
        <v>0</v>
      </c>
      <c r="V20" s="477">
        <f>'Pt 2 - Premium and Claims'!V20+'Pt 2 - Premium and Claims'!V21-'Pt 2 - Premium and Claims'!V22-'Pt 2 - Premium and Claims'!V28+'Pt 2 - Premium and Claims'!V29</f>
        <v>0</v>
      </c>
      <c r="W20" s="477">
        <f>'Pt 2 - Premium and Claims'!W20+'Pt 2 - Premium and Claims'!W21-'Pt 2 - Premium and Claims'!W22-'Pt 2 - Premium and Claims'!W28+'Pt 2 - Premium and Claims'!W29</f>
        <v>0</v>
      </c>
      <c r="X20" s="475">
        <f>'Pt 2 - Premium and Claims'!X20+'Pt 2 - Premium and Claims'!X21-'Pt 2 - Premium and Claims'!X22-'Pt 2 - Premium and Claims'!X28+'Pt 2 - Premium and Claims'!X29</f>
        <v>0</v>
      </c>
      <c r="Y20" s="477">
        <f>'Pt 2 - Premium and Claims'!Y20+'Pt 2 - Premium and Claims'!Y21-'Pt 2 - Premium and Claims'!Y22-'Pt 2 - Premium and Claims'!Y28+'Pt 2 - Premium and Claims'!Y29</f>
        <v>0</v>
      </c>
      <c r="Z20" s="477">
        <f>'Pt 2 - Premium and Claims'!Z20+'Pt 2 - Premium and Claims'!Z21-'Pt 2 - Premium and Claims'!Z22-'Pt 2 - Premium and Claims'!Z28+'Pt 2 - Premium and Claims'!Z29</f>
        <v>0</v>
      </c>
      <c r="AA20" s="475">
        <f>'Pt 2 - Premium and Claims'!AA20+'Pt 2 - Premium and Claims'!AA21-'Pt 2 - Premium and Claims'!AA22-'Pt 2 - Premium and Claims'!AA28+'Pt 2 - Premium and Claims'!AA29</f>
        <v>0</v>
      </c>
      <c r="AB20" s="477">
        <f>'Pt 2 - Premium and Claims'!AB20+'Pt 2 - Premium and Claims'!AB21-'Pt 2 - Premium and Claims'!AB22-'Pt 2 - Premium and Claims'!AB28+'Pt 2 - Premium and Claims'!AB29</f>
        <v>0</v>
      </c>
      <c r="AC20" s="477">
        <f>'Pt 2 - Premium and Claims'!AC20+'Pt 2 - Premium and Claims'!AC21-'Pt 2 - Premium and Claims'!AC22-'Pt 2 - Premium and Claims'!AC28+'Pt 2 - Premium and Claims'!AC29</f>
        <v>0</v>
      </c>
      <c r="AD20" s="475">
        <f>'Pt 2 - Premium and Claims'!AD20+'Pt 2 - Premium and Claims'!AD21-'Pt 2 - Premium and Claims'!AD22-'Pt 2 - Premium and Claims'!AD28+'Pt 2 - Premium and Claims'!AD29</f>
        <v>0</v>
      </c>
      <c r="AE20" s="153">
        <f>'Pt 2 - Premium and Claims'!AE20+'Pt 2 - Premium and Claims'!AE21-'Pt 2 - Premium and Claims'!AE22-'Pt 2 - Premium and Claims'!AE28+'Pt 2 - Premium and Claims'!AE29</f>
        <v>0</v>
      </c>
      <c r="AF20" s="153">
        <f>'Pt 2 - Premium and Claims'!AF20+'Pt 2 - Premium and Claims'!AF21-'Pt 2 - Premium and Claims'!AF22-'Pt 2 - Premium and Claims'!AF28+'Pt 2 - Premium and Claims'!AF29</f>
        <v>0</v>
      </c>
      <c r="AG20" s="153">
        <f>'Pt 2 - Premium and Claims'!AG20+'Pt 2 - Premium and Claims'!AG21-'Pt 2 - Premium and Claims'!AG22-'Pt 2 - Premium and Claims'!AG28+'Pt 2 - Premium and Claims'!AG29</f>
        <v>0</v>
      </c>
      <c r="AH20" s="477">
        <f>'Pt 2 - Premium and Claims'!AH20+'Pt 2 - Premium and Claims'!AH21-'Pt 2 - Premium and Claims'!AH22-'Pt 2 - Premium and Claims'!AH28+'Pt 2 - Premium and Claims'!AH29</f>
        <v>0</v>
      </c>
      <c r="AI20" s="475">
        <f>'Pt 2 - Premium and Claims'!AI20+'Pt 2 - Premium and Claims'!AI21-'Pt 2 - Premium and Claims'!AI22-'Pt 2 - Premium and Claims'!AI28+'Pt 2 - Premium and Claims'!AI29</f>
        <v>0</v>
      </c>
      <c r="AJ20" s="153">
        <f>'Pt 2 - Premium and Claims'!AJ20+'Pt 2 - Premium and Claims'!AJ21-'Pt 2 - Premium and Claims'!AJ22-'Pt 2 - Premium and Claims'!AJ28+'Pt 2 - Premium and Claims'!AJ29</f>
        <v>0</v>
      </c>
      <c r="AK20" s="153">
        <f>'Pt 2 - Premium and Claims'!AK20+'Pt 2 - Premium and Claims'!AK21-'Pt 2 - Premium and Claims'!AK22-'Pt 2 - Premium and Claims'!AK28+'Pt 2 - Premium and Claims'!AK29</f>
        <v>0</v>
      </c>
      <c r="AL20" s="153">
        <f>'Pt 2 - Premium and Claims'!AL20+'Pt 2 - Premium and Claims'!AL21-'Pt 2 - Premium and Claims'!AL22-'Pt 2 - Premium and Claims'!AL28+'Pt 2 - Premium and Claims'!AL29</f>
        <v>0</v>
      </c>
      <c r="AM20" s="476">
        <f>'Pt 2 - Premium and Claims'!AM20+'Pt 2 - Premium and Claims'!AM21-'Pt 2 - Premium and Claims'!AM22-'Pt 2 - Premium and Claims'!AM28+'Pt 2 - Premium and Claims'!AM29</f>
        <v>0</v>
      </c>
      <c r="AN20" s="478">
        <f>'Pt 2 - Premium and Claims'!AN20+'Pt 2 - Premium and Claims'!AN21-'Pt 2 - Premium and Claims'!AN22-'Pt 2 - Premium and Claims'!AN28+'Pt 2 - Premium and Claims'!AN29</f>
        <v>0</v>
      </c>
      <c r="AO20" s="479">
        <f>'Pt 2 - Premium and Claims'!AO20+'Pt 2 - Premium and Claims'!AO21-'Pt 2 - Premium and Claims'!AO22-'Pt 2 - Premium and Claims'!AO28+'Pt 2 - Premium and Claims'!AO29</f>
        <v>0</v>
      </c>
      <c r="AP20" s="480">
        <f>'Pt 2 - Premium and Claims'!AP20+'Pt 2 - Premium and Claims'!AP21-'Pt 2 - Premium and Claims'!AP22-'Pt 2 - Premium and Claims'!AP28+'Pt 2 - Premium and Claims'!AP29</f>
        <v>0</v>
      </c>
      <c r="AQ20" s="235"/>
    </row>
    <row r="21" spans="1:43">
      <c r="B21" s="187"/>
      <c r="C21" s="188">
        <v>1.2</v>
      </c>
      <c r="D21" s="191" t="s">
        <v>179</v>
      </c>
      <c r="E21" s="190" t="s">
        <v>23</v>
      </c>
      <c r="F21" s="54"/>
      <c r="G21" s="55"/>
      <c r="H21" s="55"/>
      <c r="I21" s="236"/>
      <c r="J21" s="102"/>
      <c r="K21" s="54"/>
      <c r="L21" s="55"/>
      <c r="M21" s="55"/>
      <c r="N21" s="55"/>
      <c r="O21" s="89"/>
      <c r="P21" s="54"/>
      <c r="Q21" s="55"/>
      <c r="R21" s="55"/>
      <c r="S21" s="55"/>
      <c r="T21" s="84"/>
      <c r="U21" s="54"/>
      <c r="V21" s="84"/>
      <c r="W21" s="84"/>
      <c r="X21" s="54"/>
      <c r="Y21" s="84"/>
      <c r="Z21" s="84"/>
      <c r="AA21" s="54"/>
      <c r="AB21" s="84"/>
      <c r="AC21" s="84"/>
      <c r="AD21" s="54"/>
      <c r="AE21" s="55"/>
      <c r="AF21" s="55"/>
      <c r="AG21" s="55"/>
      <c r="AH21" s="84"/>
      <c r="AI21" s="54"/>
      <c r="AJ21" s="55"/>
      <c r="AK21" s="55"/>
      <c r="AL21" s="55"/>
      <c r="AM21" s="89"/>
      <c r="AN21" s="63"/>
      <c r="AO21" s="86"/>
      <c r="AP21" s="57"/>
      <c r="AQ21" s="237"/>
    </row>
    <row r="22" spans="1:43">
      <c r="B22" s="187"/>
      <c r="C22" s="188">
        <v>1.3</v>
      </c>
      <c r="D22" s="191" t="s">
        <v>180</v>
      </c>
      <c r="E22" s="190" t="s">
        <v>24</v>
      </c>
      <c r="F22" s="54"/>
      <c r="G22" s="55"/>
      <c r="H22" s="55"/>
      <c r="I22" s="55"/>
      <c r="J22" s="89"/>
      <c r="K22" s="54"/>
      <c r="L22" s="55"/>
      <c r="M22" s="55"/>
      <c r="N22" s="55"/>
      <c r="O22" s="89"/>
      <c r="P22" s="54"/>
      <c r="Q22" s="55"/>
      <c r="R22" s="55"/>
      <c r="S22" s="55"/>
      <c r="T22" s="84"/>
      <c r="U22" s="54"/>
      <c r="V22" s="84"/>
      <c r="W22" s="84"/>
      <c r="X22" s="54"/>
      <c r="Y22" s="84"/>
      <c r="Z22" s="84"/>
      <c r="AA22" s="54"/>
      <c r="AB22" s="84"/>
      <c r="AC22" s="84"/>
      <c r="AD22" s="54"/>
      <c r="AE22" s="55"/>
      <c r="AF22" s="55"/>
      <c r="AG22" s="55"/>
      <c r="AH22" s="84"/>
      <c r="AI22" s="54"/>
      <c r="AJ22" s="55"/>
      <c r="AK22" s="55"/>
      <c r="AL22" s="55"/>
      <c r="AM22" s="89"/>
      <c r="AN22" s="63"/>
      <c r="AO22" s="86"/>
      <c r="AP22" s="57"/>
      <c r="AQ22" s="237"/>
    </row>
    <row r="23" spans="1:43" ht="24.9">
      <c r="B23" s="187"/>
      <c r="C23" s="188">
        <v>1.4</v>
      </c>
      <c r="D23" s="189" t="s">
        <v>216</v>
      </c>
      <c r="E23" s="190" t="s">
        <v>107</v>
      </c>
      <c r="F23" s="54"/>
      <c r="G23" s="238"/>
      <c r="H23" s="238"/>
      <c r="I23" s="238"/>
      <c r="J23" s="239"/>
      <c r="K23" s="54"/>
      <c r="L23" s="238"/>
      <c r="M23" s="238"/>
      <c r="N23" s="238"/>
      <c r="O23" s="239"/>
      <c r="P23" s="54"/>
      <c r="Q23" s="238"/>
      <c r="R23" s="238"/>
      <c r="S23" s="238"/>
      <c r="T23" s="240"/>
      <c r="U23" s="54"/>
      <c r="V23" s="240"/>
      <c r="W23" s="240"/>
      <c r="X23" s="54"/>
      <c r="Y23" s="240"/>
      <c r="Z23" s="240"/>
      <c r="AA23" s="54"/>
      <c r="AB23" s="240"/>
      <c r="AC23" s="240"/>
      <c r="AD23" s="54"/>
      <c r="AE23" s="238"/>
      <c r="AF23" s="238"/>
      <c r="AG23" s="238"/>
      <c r="AH23" s="240"/>
      <c r="AI23" s="54"/>
      <c r="AJ23" s="238"/>
      <c r="AK23" s="238"/>
      <c r="AL23" s="238"/>
      <c r="AM23" s="239"/>
      <c r="AN23" s="91"/>
      <c r="AO23" s="60"/>
      <c r="AP23" s="59"/>
      <c r="AQ23" s="237"/>
    </row>
    <row r="24" spans="1:43">
      <c r="B24" s="187"/>
      <c r="C24" s="188">
        <v>1.5</v>
      </c>
      <c r="D24" s="189" t="s">
        <v>217</v>
      </c>
      <c r="E24" s="190" t="s">
        <v>108</v>
      </c>
      <c r="F24" s="54"/>
      <c r="G24" s="238"/>
      <c r="H24" s="238"/>
      <c r="I24" s="238"/>
      <c r="J24" s="239"/>
      <c r="K24" s="54"/>
      <c r="L24" s="238"/>
      <c r="M24" s="238"/>
      <c r="N24" s="238"/>
      <c r="O24" s="239"/>
      <c r="P24" s="54"/>
      <c r="Q24" s="238"/>
      <c r="R24" s="238"/>
      <c r="S24" s="238"/>
      <c r="T24" s="240"/>
      <c r="U24" s="54"/>
      <c r="V24" s="240"/>
      <c r="W24" s="240"/>
      <c r="X24" s="54"/>
      <c r="Y24" s="240"/>
      <c r="Z24" s="240"/>
      <c r="AA24" s="54"/>
      <c r="AB24" s="240"/>
      <c r="AC24" s="240"/>
      <c r="AD24" s="54"/>
      <c r="AE24" s="238"/>
      <c r="AF24" s="238"/>
      <c r="AG24" s="238"/>
      <c r="AH24" s="240"/>
      <c r="AI24" s="54"/>
      <c r="AJ24" s="238"/>
      <c r="AK24" s="238"/>
      <c r="AL24" s="238"/>
      <c r="AM24" s="239"/>
      <c r="AN24" s="91"/>
      <c r="AO24" s="60"/>
      <c r="AP24" s="59"/>
      <c r="AQ24" s="237"/>
    </row>
    <row r="25" spans="1:43">
      <c r="B25" s="187"/>
      <c r="C25" s="188">
        <v>1.6</v>
      </c>
      <c r="D25" s="189" t="s">
        <v>109</v>
      </c>
      <c r="E25" s="190" t="s">
        <v>104</v>
      </c>
      <c r="F25" s="54"/>
      <c r="G25" s="238"/>
      <c r="H25" s="238"/>
      <c r="I25" s="238"/>
      <c r="J25" s="239"/>
      <c r="K25" s="54"/>
      <c r="L25" s="238"/>
      <c r="M25" s="238"/>
      <c r="N25" s="238"/>
      <c r="O25" s="239"/>
      <c r="P25" s="54"/>
      <c r="Q25" s="238"/>
      <c r="R25" s="238"/>
      <c r="S25" s="238"/>
      <c r="T25" s="240"/>
      <c r="U25" s="54"/>
      <c r="V25" s="240"/>
      <c r="W25" s="240"/>
      <c r="X25" s="54"/>
      <c r="Y25" s="240"/>
      <c r="Z25" s="240"/>
      <c r="AA25" s="54"/>
      <c r="AB25" s="240"/>
      <c r="AC25" s="240"/>
      <c r="AD25" s="54"/>
      <c r="AE25" s="238"/>
      <c r="AF25" s="238"/>
      <c r="AG25" s="238"/>
      <c r="AH25" s="240"/>
      <c r="AI25" s="54"/>
      <c r="AJ25" s="238"/>
      <c r="AK25" s="238"/>
      <c r="AL25" s="238"/>
      <c r="AM25" s="239"/>
      <c r="AN25" s="91"/>
      <c r="AO25" s="60"/>
      <c r="AP25" s="59"/>
      <c r="AQ25" s="237"/>
    </row>
    <row r="26" spans="1:43" s="8" customFormat="1">
      <c r="A26" s="175"/>
      <c r="B26" s="437"/>
      <c r="C26" s="438"/>
      <c r="D26" s="433"/>
      <c r="E26" s="409"/>
      <c r="F26" s="426"/>
      <c r="G26" s="427"/>
      <c r="H26" s="427"/>
      <c r="I26" s="427"/>
      <c r="J26" s="428"/>
      <c r="K26" s="426"/>
      <c r="L26" s="427"/>
      <c r="M26" s="427"/>
      <c r="N26" s="427"/>
      <c r="O26" s="428"/>
      <c r="P26" s="426"/>
      <c r="Q26" s="427"/>
      <c r="R26" s="427"/>
      <c r="S26" s="427"/>
      <c r="T26" s="429"/>
      <c r="U26" s="426"/>
      <c r="V26" s="429"/>
      <c r="W26" s="429"/>
      <c r="X26" s="426"/>
      <c r="Y26" s="429"/>
      <c r="Z26" s="429"/>
      <c r="AA26" s="426"/>
      <c r="AB26" s="429"/>
      <c r="AC26" s="429"/>
      <c r="AD26" s="426"/>
      <c r="AE26" s="427"/>
      <c r="AF26" s="427"/>
      <c r="AG26" s="427"/>
      <c r="AH26" s="429"/>
      <c r="AI26" s="426"/>
      <c r="AJ26" s="427"/>
      <c r="AK26" s="427"/>
      <c r="AL26" s="427"/>
      <c r="AM26" s="428"/>
      <c r="AN26" s="434"/>
      <c r="AO26" s="435"/>
      <c r="AP26" s="371"/>
      <c r="AQ26" s="430"/>
    </row>
    <row r="27" spans="1:43" s="8" customFormat="1">
      <c r="A27" s="175"/>
      <c r="B27" s="184" t="s">
        <v>2</v>
      </c>
      <c r="C27" s="185" t="s">
        <v>9</v>
      </c>
      <c r="D27" s="192"/>
      <c r="E27" s="410"/>
      <c r="F27" s="416"/>
      <c r="G27" s="414"/>
      <c r="H27" s="414"/>
      <c r="I27" s="414"/>
      <c r="J27" s="415"/>
      <c r="K27" s="416"/>
      <c r="L27" s="414"/>
      <c r="M27" s="414"/>
      <c r="N27" s="414"/>
      <c r="O27" s="415"/>
      <c r="P27" s="416"/>
      <c r="Q27" s="414"/>
      <c r="R27" s="414"/>
      <c r="S27" s="414"/>
      <c r="T27" s="417"/>
      <c r="U27" s="416"/>
      <c r="V27" s="417"/>
      <c r="W27" s="417"/>
      <c r="X27" s="416"/>
      <c r="Y27" s="417"/>
      <c r="Z27" s="417"/>
      <c r="AA27" s="416"/>
      <c r="AB27" s="417"/>
      <c r="AC27" s="417"/>
      <c r="AD27" s="416"/>
      <c r="AE27" s="414"/>
      <c r="AF27" s="414"/>
      <c r="AG27" s="414"/>
      <c r="AH27" s="417"/>
      <c r="AI27" s="416"/>
      <c r="AJ27" s="414"/>
      <c r="AK27" s="414"/>
      <c r="AL27" s="414"/>
      <c r="AM27" s="415"/>
      <c r="AN27" s="418"/>
      <c r="AO27" s="419"/>
      <c r="AP27" s="381"/>
      <c r="AQ27" s="420"/>
    </row>
    <row r="28" spans="1:43" s="8" customFormat="1">
      <c r="A28" s="175"/>
      <c r="B28" s="193"/>
      <c r="C28" s="194">
        <v>2.1</v>
      </c>
      <c r="D28" s="189" t="s">
        <v>155</v>
      </c>
      <c r="E28" s="188" t="s">
        <v>136</v>
      </c>
      <c r="F28" s="481">
        <f>'Pt 2 - Premium and Claims'!F66</f>
        <v>0</v>
      </c>
      <c r="G28" s="482">
        <f>'Pt 2 - Premium and Claims'!G66</f>
        <v>0</v>
      </c>
      <c r="H28" s="482">
        <f>'Pt 2 - Premium and Claims'!H66</f>
        <v>0</v>
      </c>
      <c r="I28" s="482">
        <f>'Pt 2 - Premium and Claims'!I66</f>
        <v>0</v>
      </c>
      <c r="J28" s="483">
        <f>'Pt 2 - Premium and Claims'!J66</f>
        <v>0</v>
      </c>
      <c r="K28" s="481">
        <f>'Pt 2 - Premium and Claims'!K66</f>
        <v>0</v>
      </c>
      <c r="L28" s="482">
        <f>'Pt 2 - Premium and Claims'!L66</f>
        <v>0</v>
      </c>
      <c r="M28" s="482">
        <f>'Pt 2 - Premium and Claims'!M66</f>
        <v>0</v>
      </c>
      <c r="N28" s="482">
        <f>'Pt 2 - Premium and Claims'!N66</f>
        <v>0</v>
      </c>
      <c r="O28" s="483">
        <f>'Pt 2 - Premium and Claims'!O66</f>
        <v>0</v>
      </c>
      <c r="P28" s="481">
        <f>'Pt 2 - Premium and Claims'!P66</f>
        <v>0</v>
      </c>
      <c r="Q28" s="482">
        <f>'Pt 2 - Premium and Claims'!Q66</f>
        <v>0</v>
      </c>
      <c r="R28" s="482">
        <f>'Pt 2 - Premium and Claims'!R66</f>
        <v>0</v>
      </c>
      <c r="S28" s="482">
        <f>'Pt 2 - Premium and Claims'!S66</f>
        <v>0</v>
      </c>
      <c r="T28" s="484">
        <f>'Pt 2 - Premium and Claims'!T66</f>
        <v>0</v>
      </c>
      <c r="U28" s="481">
        <f>'Pt 2 - Premium and Claims'!U66</f>
        <v>0</v>
      </c>
      <c r="V28" s="484">
        <f>'Pt 2 - Premium and Claims'!V66</f>
        <v>0</v>
      </c>
      <c r="W28" s="483">
        <f>'Pt 2 - Premium and Claims'!W66</f>
        <v>0</v>
      </c>
      <c r="X28" s="481">
        <f>'Pt 2 - Premium and Claims'!X66</f>
        <v>0</v>
      </c>
      <c r="Y28" s="484">
        <f>'Pt 2 - Premium and Claims'!Y66</f>
        <v>0</v>
      </c>
      <c r="Z28" s="483">
        <f>'Pt 2 - Premium and Claims'!Z66</f>
        <v>0</v>
      </c>
      <c r="AA28" s="481">
        <f>'Pt 2 - Premium and Claims'!AA66</f>
        <v>0</v>
      </c>
      <c r="AB28" s="484">
        <f>'Pt 2 - Premium and Claims'!AB66</f>
        <v>0</v>
      </c>
      <c r="AC28" s="483">
        <f>'Pt 2 - Premium and Claims'!AC66</f>
        <v>0</v>
      </c>
      <c r="AD28" s="481">
        <f>'Pt 2 - Premium and Claims'!AD66</f>
        <v>0</v>
      </c>
      <c r="AE28" s="482">
        <f>'Pt 2 - Premium and Claims'!AE66</f>
        <v>0</v>
      </c>
      <c r="AF28" s="482">
        <f>'Pt 2 - Premium and Claims'!AF66</f>
        <v>0</v>
      </c>
      <c r="AG28" s="482">
        <f>'Pt 2 - Premium and Claims'!AG66</f>
        <v>0</v>
      </c>
      <c r="AH28" s="484">
        <f>'Pt 2 - Premium and Claims'!AH66</f>
        <v>0</v>
      </c>
      <c r="AI28" s="481">
        <f>'Pt 2 - Premium and Claims'!AI66</f>
        <v>0</v>
      </c>
      <c r="AJ28" s="482">
        <f>'Pt 2 - Premium and Claims'!AJ66</f>
        <v>0</v>
      </c>
      <c r="AK28" s="482">
        <f>'Pt 2 - Premium and Claims'!AK66</f>
        <v>0</v>
      </c>
      <c r="AL28" s="482">
        <f>'Pt 2 - Premium and Claims'!AL66</f>
        <v>0</v>
      </c>
      <c r="AM28" s="483">
        <f>'Pt 2 - Premium and Claims'!AM66</f>
        <v>0</v>
      </c>
      <c r="AN28" s="485">
        <f>'Pt 2 - Premium and Claims'!AN66</f>
        <v>0</v>
      </c>
      <c r="AO28" s="486">
        <f>'Pt 2 - Premium and Claims'!AO66</f>
        <v>0</v>
      </c>
      <c r="AP28" s="487">
        <f>'Pt 2 - Premium and Claims'!AP66</f>
        <v>0</v>
      </c>
      <c r="AQ28" s="237"/>
    </row>
    <row r="29" spans="1:43" ht="24.9">
      <c r="B29" s="187"/>
      <c r="C29" s="194">
        <v>2.2000000000000002</v>
      </c>
      <c r="D29" s="189" t="s">
        <v>307</v>
      </c>
      <c r="E29" s="190" t="s">
        <v>56</v>
      </c>
      <c r="F29" s="103"/>
      <c r="G29" s="55"/>
      <c r="H29" s="55"/>
      <c r="I29" s="238"/>
      <c r="J29" s="239"/>
      <c r="K29" s="54"/>
      <c r="L29" s="55"/>
      <c r="M29" s="55"/>
      <c r="N29" s="238"/>
      <c r="O29" s="239"/>
      <c r="P29" s="54"/>
      <c r="Q29" s="55"/>
      <c r="R29" s="55"/>
      <c r="S29" s="238"/>
      <c r="T29" s="240"/>
      <c r="U29" s="54"/>
      <c r="V29" s="84"/>
      <c r="W29" s="84"/>
      <c r="X29" s="54"/>
      <c r="Y29" s="84"/>
      <c r="Z29" s="84"/>
      <c r="AA29" s="54"/>
      <c r="AB29" s="84"/>
      <c r="AC29" s="84"/>
      <c r="AD29" s="54"/>
      <c r="AE29" s="55"/>
      <c r="AF29" s="55"/>
      <c r="AG29" s="238"/>
      <c r="AH29" s="240"/>
      <c r="AI29" s="54"/>
      <c r="AJ29" s="55"/>
      <c r="AK29" s="55"/>
      <c r="AL29" s="238"/>
      <c r="AM29" s="239"/>
      <c r="AN29" s="63"/>
      <c r="AO29" s="86"/>
      <c r="AP29" s="57"/>
      <c r="AQ29" s="237"/>
    </row>
    <row r="30" spans="1:43" ht="24.9">
      <c r="B30" s="187"/>
      <c r="C30" s="194">
        <v>2.2999999999999998</v>
      </c>
      <c r="D30" s="189" t="s">
        <v>308</v>
      </c>
      <c r="E30" s="190" t="s">
        <v>16</v>
      </c>
      <c r="F30" s="103"/>
      <c r="G30" s="55"/>
      <c r="H30" s="55"/>
      <c r="I30" s="238"/>
      <c r="J30" s="239"/>
      <c r="K30" s="54"/>
      <c r="L30" s="55"/>
      <c r="M30" s="55"/>
      <c r="N30" s="238"/>
      <c r="O30" s="239"/>
      <c r="P30" s="54"/>
      <c r="Q30" s="55"/>
      <c r="R30" s="55"/>
      <c r="S30" s="238"/>
      <c r="T30" s="240"/>
      <c r="U30" s="54"/>
      <c r="V30" s="84"/>
      <c r="W30" s="84"/>
      <c r="X30" s="54"/>
      <c r="Y30" s="84"/>
      <c r="Z30" s="84"/>
      <c r="AA30" s="54"/>
      <c r="AB30" s="84"/>
      <c r="AC30" s="84"/>
      <c r="AD30" s="54"/>
      <c r="AE30" s="55"/>
      <c r="AF30" s="55"/>
      <c r="AG30" s="238"/>
      <c r="AH30" s="240"/>
      <c r="AI30" s="54"/>
      <c r="AJ30" s="55"/>
      <c r="AK30" s="55"/>
      <c r="AL30" s="238"/>
      <c r="AM30" s="239"/>
      <c r="AN30" s="63"/>
      <c r="AO30" s="86"/>
      <c r="AP30" s="57"/>
      <c r="AQ30" s="237"/>
    </row>
    <row r="31" spans="1:43" ht="24.9">
      <c r="B31" s="187"/>
      <c r="C31" s="194">
        <v>2.4</v>
      </c>
      <c r="D31" s="189" t="s">
        <v>309</v>
      </c>
      <c r="E31" s="190" t="s">
        <v>17</v>
      </c>
      <c r="F31" s="103"/>
      <c r="G31" s="55"/>
      <c r="H31" s="55"/>
      <c r="I31" s="238"/>
      <c r="J31" s="239"/>
      <c r="K31" s="54"/>
      <c r="L31" s="55"/>
      <c r="M31" s="55"/>
      <c r="N31" s="238"/>
      <c r="O31" s="239"/>
      <c r="P31" s="54"/>
      <c r="Q31" s="55"/>
      <c r="R31" s="55"/>
      <c r="S31" s="238"/>
      <c r="T31" s="240"/>
      <c r="U31" s="54"/>
      <c r="V31" s="84"/>
      <c r="W31" s="84"/>
      <c r="X31" s="54"/>
      <c r="Y31" s="84"/>
      <c r="Z31" s="84"/>
      <c r="AA31" s="54"/>
      <c r="AB31" s="84"/>
      <c r="AC31" s="84"/>
      <c r="AD31" s="54"/>
      <c r="AE31" s="55"/>
      <c r="AF31" s="55"/>
      <c r="AG31" s="238"/>
      <c r="AH31" s="240"/>
      <c r="AI31" s="54"/>
      <c r="AJ31" s="55"/>
      <c r="AK31" s="55"/>
      <c r="AL31" s="238"/>
      <c r="AM31" s="239"/>
      <c r="AN31" s="63"/>
      <c r="AO31" s="86"/>
      <c r="AP31" s="57"/>
      <c r="AQ31" s="237"/>
    </row>
    <row r="32" spans="1:43">
      <c r="B32" s="187"/>
      <c r="C32" s="194">
        <v>2.5</v>
      </c>
      <c r="D32" s="189" t="s">
        <v>218</v>
      </c>
      <c r="E32" s="190" t="s">
        <v>113</v>
      </c>
      <c r="F32" s="103"/>
      <c r="G32" s="238"/>
      <c r="H32" s="238"/>
      <c r="I32" s="238"/>
      <c r="J32" s="239"/>
      <c r="K32" s="54"/>
      <c r="L32" s="238"/>
      <c r="M32" s="238"/>
      <c r="N32" s="238"/>
      <c r="O32" s="239"/>
      <c r="P32" s="54"/>
      <c r="Q32" s="238"/>
      <c r="R32" s="238"/>
      <c r="S32" s="238"/>
      <c r="T32" s="240"/>
      <c r="U32" s="54"/>
      <c r="V32" s="240"/>
      <c r="W32" s="240"/>
      <c r="X32" s="54"/>
      <c r="Y32" s="240"/>
      <c r="Z32" s="240"/>
      <c r="AA32" s="54"/>
      <c r="AB32" s="240"/>
      <c r="AC32" s="240"/>
      <c r="AD32" s="54"/>
      <c r="AE32" s="238"/>
      <c r="AF32" s="238"/>
      <c r="AG32" s="238"/>
      <c r="AH32" s="240"/>
      <c r="AI32" s="54"/>
      <c r="AJ32" s="238"/>
      <c r="AK32" s="238"/>
      <c r="AL32" s="238"/>
      <c r="AM32" s="239"/>
      <c r="AN32" s="63"/>
      <c r="AO32" s="86"/>
      <c r="AP32" s="57"/>
      <c r="AQ32" s="237"/>
    </row>
    <row r="33" spans="1:43">
      <c r="B33" s="187"/>
      <c r="C33" s="194">
        <v>2.6</v>
      </c>
      <c r="D33" s="189" t="s">
        <v>141</v>
      </c>
      <c r="E33" s="190" t="s">
        <v>114</v>
      </c>
      <c r="F33" s="103"/>
      <c r="G33" s="238"/>
      <c r="H33" s="238"/>
      <c r="I33" s="238"/>
      <c r="J33" s="239"/>
      <c r="K33" s="54"/>
      <c r="L33" s="238"/>
      <c r="M33" s="238"/>
      <c r="N33" s="238"/>
      <c r="O33" s="239"/>
      <c r="P33" s="54"/>
      <c r="Q33" s="238"/>
      <c r="R33" s="238"/>
      <c r="S33" s="238"/>
      <c r="T33" s="240"/>
      <c r="U33" s="54"/>
      <c r="V33" s="240"/>
      <c r="W33" s="240"/>
      <c r="X33" s="54"/>
      <c r="Y33" s="240"/>
      <c r="Z33" s="240"/>
      <c r="AA33" s="54"/>
      <c r="AB33" s="240"/>
      <c r="AC33" s="240"/>
      <c r="AD33" s="54"/>
      <c r="AE33" s="238"/>
      <c r="AF33" s="238"/>
      <c r="AG33" s="238"/>
      <c r="AH33" s="240"/>
      <c r="AI33" s="54"/>
      <c r="AJ33" s="238"/>
      <c r="AK33" s="238"/>
      <c r="AL33" s="238"/>
      <c r="AM33" s="239"/>
      <c r="AN33" s="63"/>
      <c r="AO33" s="86"/>
      <c r="AP33" s="57"/>
      <c r="AQ33" s="237"/>
    </row>
    <row r="34" spans="1:43">
      <c r="B34" s="187"/>
      <c r="C34" s="194">
        <v>2.7</v>
      </c>
      <c r="D34" s="189" t="s">
        <v>110</v>
      </c>
      <c r="E34" s="190" t="s">
        <v>115</v>
      </c>
      <c r="F34" s="103"/>
      <c r="G34" s="238"/>
      <c r="H34" s="238"/>
      <c r="I34" s="238"/>
      <c r="J34" s="239"/>
      <c r="K34" s="54"/>
      <c r="L34" s="238"/>
      <c r="M34" s="238"/>
      <c r="N34" s="238"/>
      <c r="O34" s="239"/>
      <c r="P34" s="54"/>
      <c r="Q34" s="238"/>
      <c r="R34" s="238"/>
      <c r="S34" s="238"/>
      <c r="T34" s="240"/>
      <c r="U34" s="54"/>
      <c r="V34" s="240"/>
      <c r="W34" s="240"/>
      <c r="X34" s="54"/>
      <c r="Y34" s="240"/>
      <c r="Z34" s="240"/>
      <c r="AA34" s="54"/>
      <c r="AB34" s="240"/>
      <c r="AC34" s="240"/>
      <c r="AD34" s="54"/>
      <c r="AE34" s="238"/>
      <c r="AF34" s="238"/>
      <c r="AG34" s="238"/>
      <c r="AH34" s="240"/>
      <c r="AI34" s="54"/>
      <c r="AJ34" s="238"/>
      <c r="AK34" s="238"/>
      <c r="AL34" s="238"/>
      <c r="AM34" s="239"/>
      <c r="AN34" s="63"/>
      <c r="AO34" s="86"/>
      <c r="AP34" s="57"/>
      <c r="AQ34" s="237"/>
    </row>
    <row r="35" spans="1:43">
      <c r="B35" s="187"/>
      <c r="C35" s="194">
        <v>2.8</v>
      </c>
      <c r="D35" s="189" t="s">
        <v>111</v>
      </c>
      <c r="E35" s="190" t="s">
        <v>116</v>
      </c>
      <c r="F35" s="103"/>
      <c r="G35" s="238"/>
      <c r="H35" s="238"/>
      <c r="I35" s="238"/>
      <c r="J35" s="239"/>
      <c r="K35" s="54"/>
      <c r="L35" s="238"/>
      <c r="M35" s="238"/>
      <c r="N35" s="238"/>
      <c r="O35" s="239"/>
      <c r="P35" s="54"/>
      <c r="Q35" s="238"/>
      <c r="R35" s="238"/>
      <c r="S35" s="238"/>
      <c r="T35" s="240"/>
      <c r="U35" s="54"/>
      <c r="V35" s="240"/>
      <c r="W35" s="240"/>
      <c r="X35" s="54"/>
      <c r="Y35" s="240"/>
      <c r="Z35" s="240"/>
      <c r="AA35" s="54"/>
      <c r="AB35" s="240"/>
      <c r="AC35" s="240"/>
      <c r="AD35" s="54"/>
      <c r="AE35" s="238"/>
      <c r="AF35" s="238"/>
      <c r="AG35" s="238"/>
      <c r="AH35" s="240"/>
      <c r="AI35" s="54"/>
      <c r="AJ35" s="238"/>
      <c r="AK35" s="238"/>
      <c r="AL35" s="238"/>
      <c r="AM35" s="239"/>
      <c r="AN35" s="63"/>
      <c r="AO35" s="86"/>
      <c r="AP35" s="57"/>
      <c r="AQ35" s="237"/>
    </row>
    <row r="36" spans="1:43">
      <c r="B36" s="187"/>
      <c r="C36" s="194">
        <v>2.9</v>
      </c>
      <c r="D36" s="189" t="s">
        <v>120</v>
      </c>
      <c r="E36" s="190" t="s">
        <v>117</v>
      </c>
      <c r="F36" s="103"/>
      <c r="G36" s="238"/>
      <c r="H36" s="238"/>
      <c r="I36" s="238"/>
      <c r="J36" s="239"/>
      <c r="K36" s="54"/>
      <c r="L36" s="238"/>
      <c r="M36" s="238"/>
      <c r="N36" s="238"/>
      <c r="O36" s="239"/>
      <c r="P36" s="54"/>
      <c r="Q36" s="238"/>
      <c r="R36" s="238"/>
      <c r="S36" s="238"/>
      <c r="T36" s="240"/>
      <c r="U36" s="54"/>
      <c r="V36" s="240"/>
      <c r="W36" s="240"/>
      <c r="X36" s="54"/>
      <c r="Y36" s="240"/>
      <c r="Z36" s="240"/>
      <c r="AA36" s="54"/>
      <c r="AB36" s="240"/>
      <c r="AC36" s="240"/>
      <c r="AD36" s="54"/>
      <c r="AE36" s="238"/>
      <c r="AF36" s="238"/>
      <c r="AG36" s="238"/>
      <c r="AH36" s="240"/>
      <c r="AI36" s="54"/>
      <c r="AJ36" s="238"/>
      <c r="AK36" s="238"/>
      <c r="AL36" s="238"/>
      <c r="AM36" s="239"/>
      <c r="AN36" s="63"/>
      <c r="AO36" s="86"/>
      <c r="AP36" s="57"/>
      <c r="AQ36" s="237"/>
    </row>
    <row r="37" spans="1:43">
      <c r="B37" s="187"/>
      <c r="C37" s="194" t="s">
        <v>65</v>
      </c>
      <c r="D37" s="189" t="s">
        <v>112</v>
      </c>
      <c r="E37" s="190" t="s">
        <v>118</v>
      </c>
      <c r="F37" s="103"/>
      <c r="G37" s="238"/>
      <c r="H37" s="238"/>
      <c r="I37" s="238"/>
      <c r="J37" s="239"/>
      <c r="K37" s="54"/>
      <c r="L37" s="238"/>
      <c r="M37" s="238"/>
      <c r="N37" s="238"/>
      <c r="O37" s="239"/>
      <c r="P37" s="54"/>
      <c r="Q37" s="238"/>
      <c r="R37" s="238"/>
      <c r="S37" s="238"/>
      <c r="T37" s="240"/>
      <c r="U37" s="54"/>
      <c r="V37" s="240"/>
      <c r="W37" s="240"/>
      <c r="X37" s="54"/>
      <c r="Y37" s="240"/>
      <c r="Z37" s="240"/>
      <c r="AA37" s="54"/>
      <c r="AB37" s="240"/>
      <c r="AC37" s="240"/>
      <c r="AD37" s="54"/>
      <c r="AE37" s="238"/>
      <c r="AF37" s="238"/>
      <c r="AG37" s="238"/>
      <c r="AH37" s="240"/>
      <c r="AI37" s="54"/>
      <c r="AJ37" s="238"/>
      <c r="AK37" s="238"/>
      <c r="AL37" s="238"/>
      <c r="AM37" s="239"/>
      <c r="AN37" s="63"/>
      <c r="AO37" s="86"/>
      <c r="AP37" s="57"/>
      <c r="AQ37" s="237"/>
    </row>
    <row r="38" spans="1:43" s="8" customFormat="1">
      <c r="A38" s="175"/>
      <c r="B38" s="431"/>
      <c r="C38" s="432"/>
      <c r="D38" s="433"/>
      <c r="E38" s="410"/>
      <c r="F38" s="426"/>
      <c r="G38" s="427"/>
      <c r="H38" s="427"/>
      <c r="I38" s="427"/>
      <c r="J38" s="428"/>
      <c r="K38" s="426"/>
      <c r="L38" s="427"/>
      <c r="M38" s="427"/>
      <c r="N38" s="427"/>
      <c r="O38" s="428"/>
      <c r="P38" s="426"/>
      <c r="Q38" s="427"/>
      <c r="R38" s="427"/>
      <c r="S38" s="427"/>
      <c r="T38" s="429"/>
      <c r="U38" s="426"/>
      <c r="V38" s="429"/>
      <c r="W38" s="429"/>
      <c r="X38" s="426"/>
      <c r="Y38" s="429"/>
      <c r="Z38" s="429"/>
      <c r="AA38" s="426"/>
      <c r="AB38" s="429"/>
      <c r="AC38" s="429"/>
      <c r="AD38" s="426"/>
      <c r="AE38" s="427"/>
      <c r="AF38" s="427"/>
      <c r="AG38" s="427"/>
      <c r="AH38" s="429"/>
      <c r="AI38" s="426"/>
      <c r="AJ38" s="427"/>
      <c r="AK38" s="427"/>
      <c r="AL38" s="427"/>
      <c r="AM38" s="428"/>
      <c r="AN38" s="434"/>
      <c r="AO38" s="435"/>
      <c r="AP38" s="371"/>
      <c r="AQ38" s="430"/>
    </row>
    <row r="39" spans="1:43">
      <c r="B39" s="184" t="s">
        <v>3</v>
      </c>
      <c r="C39" s="185" t="s">
        <v>156</v>
      </c>
      <c r="D39" s="186"/>
      <c r="E39" s="436"/>
      <c r="F39" s="416"/>
      <c r="G39" s="414"/>
      <c r="H39" s="414"/>
      <c r="I39" s="414"/>
      <c r="J39" s="415"/>
      <c r="K39" s="416"/>
      <c r="L39" s="414"/>
      <c r="M39" s="414"/>
      <c r="N39" s="414"/>
      <c r="O39" s="415"/>
      <c r="P39" s="416"/>
      <c r="Q39" s="414"/>
      <c r="R39" s="414"/>
      <c r="S39" s="414"/>
      <c r="T39" s="417"/>
      <c r="U39" s="416"/>
      <c r="V39" s="417"/>
      <c r="W39" s="417"/>
      <c r="X39" s="416"/>
      <c r="Y39" s="417"/>
      <c r="Z39" s="417"/>
      <c r="AA39" s="416"/>
      <c r="AB39" s="417"/>
      <c r="AC39" s="417"/>
      <c r="AD39" s="416"/>
      <c r="AE39" s="414"/>
      <c r="AF39" s="414"/>
      <c r="AG39" s="414"/>
      <c r="AH39" s="417"/>
      <c r="AI39" s="416"/>
      <c r="AJ39" s="414"/>
      <c r="AK39" s="414"/>
      <c r="AL39" s="414"/>
      <c r="AM39" s="415"/>
      <c r="AN39" s="418"/>
      <c r="AO39" s="419"/>
      <c r="AP39" s="381"/>
      <c r="AQ39" s="420"/>
    </row>
    <row r="40" spans="1:43" s="8" customFormat="1">
      <c r="A40" s="175"/>
      <c r="B40" s="193"/>
      <c r="C40" s="195">
        <v>3.1</v>
      </c>
      <c r="D40" s="191" t="s">
        <v>134</v>
      </c>
      <c r="E40" s="410"/>
      <c r="F40" s="416"/>
      <c r="G40" s="414"/>
      <c r="H40" s="414"/>
      <c r="I40" s="414"/>
      <c r="J40" s="415"/>
      <c r="K40" s="416"/>
      <c r="L40" s="414"/>
      <c r="M40" s="414"/>
      <c r="N40" s="414"/>
      <c r="O40" s="415"/>
      <c r="P40" s="416"/>
      <c r="Q40" s="414"/>
      <c r="R40" s="414"/>
      <c r="S40" s="414"/>
      <c r="T40" s="417"/>
      <c r="U40" s="416"/>
      <c r="V40" s="417"/>
      <c r="W40" s="417"/>
      <c r="X40" s="416"/>
      <c r="Y40" s="417"/>
      <c r="Z40" s="417"/>
      <c r="AA40" s="416"/>
      <c r="AB40" s="417"/>
      <c r="AC40" s="417"/>
      <c r="AD40" s="416"/>
      <c r="AE40" s="414"/>
      <c r="AF40" s="414"/>
      <c r="AG40" s="414"/>
      <c r="AH40" s="417"/>
      <c r="AI40" s="416"/>
      <c r="AJ40" s="414"/>
      <c r="AK40" s="414"/>
      <c r="AL40" s="414"/>
      <c r="AM40" s="415"/>
      <c r="AN40" s="418"/>
      <c r="AO40" s="419"/>
      <c r="AP40" s="381"/>
      <c r="AQ40" s="420"/>
    </row>
    <row r="41" spans="1:43" s="8" customFormat="1">
      <c r="A41" s="175"/>
      <c r="B41" s="193"/>
      <c r="C41" s="195"/>
      <c r="D41" s="189" t="s">
        <v>219</v>
      </c>
      <c r="E41" s="188"/>
      <c r="F41" s="54"/>
      <c r="G41" s="55"/>
      <c r="H41" s="55"/>
      <c r="I41" s="55"/>
      <c r="J41" s="89"/>
      <c r="K41" s="54"/>
      <c r="L41" s="55"/>
      <c r="M41" s="55"/>
      <c r="N41" s="55"/>
      <c r="O41" s="89"/>
      <c r="P41" s="54"/>
      <c r="Q41" s="55"/>
      <c r="R41" s="55"/>
      <c r="S41" s="55"/>
      <c r="T41" s="84"/>
      <c r="U41" s="54"/>
      <c r="V41" s="84"/>
      <c r="W41" s="84"/>
      <c r="X41" s="54"/>
      <c r="Y41" s="84"/>
      <c r="Z41" s="84"/>
      <c r="AA41" s="54"/>
      <c r="AB41" s="84"/>
      <c r="AC41" s="84"/>
      <c r="AD41" s="54"/>
      <c r="AE41" s="55"/>
      <c r="AF41" s="55"/>
      <c r="AG41" s="55"/>
      <c r="AH41" s="84"/>
      <c r="AI41" s="54"/>
      <c r="AJ41" s="55"/>
      <c r="AK41" s="55"/>
      <c r="AL41" s="55"/>
      <c r="AM41" s="89"/>
      <c r="AN41" s="91"/>
      <c r="AO41" s="60"/>
      <c r="AP41" s="59"/>
      <c r="AQ41" s="105"/>
    </row>
    <row r="42" spans="1:43" s="8" customFormat="1" ht="24.9">
      <c r="A42" s="175"/>
      <c r="B42" s="193"/>
      <c r="C42" s="195"/>
      <c r="D42" s="189" t="s">
        <v>188</v>
      </c>
      <c r="E42" s="196"/>
      <c r="F42" s="54"/>
      <c r="G42" s="55"/>
      <c r="H42" s="55"/>
      <c r="I42" s="55"/>
      <c r="J42" s="89"/>
      <c r="K42" s="54"/>
      <c r="L42" s="55"/>
      <c r="M42" s="55"/>
      <c r="N42" s="55"/>
      <c r="O42" s="89"/>
      <c r="P42" s="54"/>
      <c r="Q42" s="55"/>
      <c r="R42" s="55"/>
      <c r="S42" s="55"/>
      <c r="T42" s="84"/>
      <c r="U42" s="54"/>
      <c r="V42" s="84"/>
      <c r="W42" s="84"/>
      <c r="X42" s="54"/>
      <c r="Y42" s="84"/>
      <c r="Z42" s="84"/>
      <c r="AA42" s="54"/>
      <c r="AB42" s="84"/>
      <c r="AC42" s="84"/>
      <c r="AD42" s="54"/>
      <c r="AE42" s="55"/>
      <c r="AF42" s="55"/>
      <c r="AG42" s="55"/>
      <c r="AH42" s="84"/>
      <c r="AI42" s="54"/>
      <c r="AJ42" s="55"/>
      <c r="AK42" s="55"/>
      <c r="AL42" s="55"/>
      <c r="AM42" s="89"/>
      <c r="AN42" s="91"/>
      <c r="AO42" s="60"/>
      <c r="AP42" s="59"/>
      <c r="AQ42" s="105"/>
    </row>
    <row r="43" spans="1:43" ht="24.9">
      <c r="B43" s="187"/>
      <c r="C43" s="195">
        <v>3.2</v>
      </c>
      <c r="D43" s="189" t="s">
        <v>164</v>
      </c>
      <c r="E43" s="448"/>
      <c r="F43" s="416"/>
      <c r="G43" s="414"/>
      <c r="H43" s="414"/>
      <c r="I43" s="414"/>
      <c r="J43" s="415"/>
      <c r="K43" s="416"/>
      <c r="L43" s="414"/>
      <c r="M43" s="414"/>
      <c r="N43" s="414"/>
      <c r="O43" s="415"/>
      <c r="P43" s="416"/>
      <c r="Q43" s="414"/>
      <c r="R43" s="414"/>
      <c r="S43" s="414"/>
      <c r="T43" s="417"/>
      <c r="U43" s="416"/>
      <c r="V43" s="417"/>
      <c r="W43" s="417"/>
      <c r="X43" s="416"/>
      <c r="Y43" s="417"/>
      <c r="Z43" s="417"/>
      <c r="AA43" s="416"/>
      <c r="AB43" s="417"/>
      <c r="AC43" s="417"/>
      <c r="AD43" s="416"/>
      <c r="AE43" s="414"/>
      <c r="AF43" s="414"/>
      <c r="AG43" s="414"/>
      <c r="AH43" s="417"/>
      <c r="AI43" s="416"/>
      <c r="AJ43" s="414"/>
      <c r="AK43" s="414"/>
      <c r="AL43" s="414"/>
      <c r="AM43" s="415"/>
      <c r="AN43" s="418"/>
      <c r="AO43" s="419"/>
      <c r="AP43" s="381"/>
      <c r="AQ43" s="420"/>
    </row>
    <row r="44" spans="1:43">
      <c r="B44" s="187"/>
      <c r="C44" s="195"/>
      <c r="D44" s="191" t="s">
        <v>142</v>
      </c>
      <c r="E44" s="190"/>
      <c r="F44" s="103"/>
      <c r="G44" s="55"/>
      <c r="H44" s="55"/>
      <c r="I44" s="55"/>
      <c r="J44" s="89"/>
      <c r="K44" s="54"/>
      <c r="L44" s="55"/>
      <c r="M44" s="55"/>
      <c r="N44" s="55"/>
      <c r="O44" s="89"/>
      <c r="P44" s="54"/>
      <c r="Q44" s="55"/>
      <c r="R44" s="55"/>
      <c r="S44" s="55"/>
      <c r="T44" s="84"/>
      <c r="U44" s="54"/>
      <c r="V44" s="84"/>
      <c r="W44" s="84"/>
      <c r="X44" s="54"/>
      <c r="Y44" s="84"/>
      <c r="Z44" s="84"/>
      <c r="AA44" s="54"/>
      <c r="AB44" s="84"/>
      <c r="AC44" s="84"/>
      <c r="AD44" s="54"/>
      <c r="AE44" s="55"/>
      <c r="AF44" s="55"/>
      <c r="AG44" s="55"/>
      <c r="AH44" s="84"/>
      <c r="AI44" s="54"/>
      <c r="AJ44" s="55"/>
      <c r="AK44" s="55"/>
      <c r="AL44" s="55"/>
      <c r="AM44" s="89"/>
      <c r="AN44" s="63"/>
      <c r="AO44" s="86"/>
      <c r="AP44" s="57"/>
      <c r="AQ44" s="105"/>
    </row>
    <row r="45" spans="1:43">
      <c r="B45" s="187"/>
      <c r="C45" s="195"/>
      <c r="D45" s="191" t="s">
        <v>102</v>
      </c>
      <c r="E45" s="190"/>
      <c r="F45" s="103"/>
      <c r="G45" s="55"/>
      <c r="H45" s="55"/>
      <c r="I45" s="55"/>
      <c r="J45" s="89"/>
      <c r="K45" s="54"/>
      <c r="L45" s="55"/>
      <c r="M45" s="55"/>
      <c r="N45" s="55"/>
      <c r="O45" s="89"/>
      <c r="P45" s="54"/>
      <c r="Q45" s="55"/>
      <c r="R45" s="55"/>
      <c r="S45" s="55"/>
      <c r="T45" s="84"/>
      <c r="U45" s="54"/>
      <c r="V45" s="84"/>
      <c r="W45" s="84"/>
      <c r="X45" s="54"/>
      <c r="Y45" s="84"/>
      <c r="Z45" s="84"/>
      <c r="AA45" s="54"/>
      <c r="AB45" s="84"/>
      <c r="AC45" s="84"/>
      <c r="AD45" s="54"/>
      <c r="AE45" s="55"/>
      <c r="AF45" s="55"/>
      <c r="AG45" s="55"/>
      <c r="AH45" s="84"/>
      <c r="AI45" s="54"/>
      <c r="AJ45" s="55"/>
      <c r="AK45" s="55"/>
      <c r="AL45" s="55"/>
      <c r="AM45" s="89"/>
      <c r="AN45" s="63"/>
      <c r="AO45" s="86"/>
      <c r="AP45" s="57"/>
      <c r="AQ45" s="105"/>
    </row>
    <row r="46" spans="1:43">
      <c r="B46" s="187"/>
      <c r="C46" s="195"/>
      <c r="D46" s="191" t="s">
        <v>181</v>
      </c>
      <c r="E46" s="190" t="s">
        <v>140</v>
      </c>
      <c r="F46" s="54"/>
      <c r="G46" s="55"/>
      <c r="H46" s="55"/>
      <c r="I46" s="55"/>
      <c r="J46" s="89"/>
      <c r="K46" s="54"/>
      <c r="L46" s="55"/>
      <c r="M46" s="55"/>
      <c r="N46" s="55"/>
      <c r="O46" s="89"/>
      <c r="P46" s="54"/>
      <c r="Q46" s="55"/>
      <c r="R46" s="55"/>
      <c r="S46" s="55"/>
      <c r="T46" s="84"/>
      <c r="U46" s="54"/>
      <c r="V46" s="84"/>
      <c r="W46" s="84"/>
      <c r="X46" s="54"/>
      <c r="Y46" s="84"/>
      <c r="Z46" s="84"/>
      <c r="AA46" s="54"/>
      <c r="AB46" s="84"/>
      <c r="AC46" s="84"/>
      <c r="AD46" s="54"/>
      <c r="AE46" s="55"/>
      <c r="AF46" s="55"/>
      <c r="AG46" s="55"/>
      <c r="AH46" s="84"/>
      <c r="AI46" s="54"/>
      <c r="AJ46" s="55"/>
      <c r="AK46" s="55"/>
      <c r="AL46" s="55"/>
      <c r="AM46" s="89"/>
      <c r="AN46" s="91"/>
      <c r="AO46" s="60"/>
      <c r="AP46" s="59"/>
      <c r="AQ46" s="105"/>
    </row>
    <row r="47" spans="1:43">
      <c r="B47" s="187"/>
      <c r="C47" s="195">
        <v>3.3</v>
      </c>
      <c r="D47" s="191" t="s">
        <v>77</v>
      </c>
      <c r="E47" s="190" t="s">
        <v>25</v>
      </c>
      <c r="F47" s="103"/>
      <c r="G47" s="55"/>
      <c r="H47" s="55"/>
      <c r="I47" s="55"/>
      <c r="J47" s="89"/>
      <c r="K47" s="54"/>
      <c r="L47" s="55"/>
      <c r="M47" s="55"/>
      <c r="N47" s="55"/>
      <c r="O47" s="89"/>
      <c r="P47" s="54"/>
      <c r="Q47" s="55"/>
      <c r="R47" s="55"/>
      <c r="S47" s="55"/>
      <c r="T47" s="84"/>
      <c r="U47" s="54"/>
      <c r="V47" s="84"/>
      <c r="W47" s="84"/>
      <c r="X47" s="54"/>
      <c r="Y47" s="84"/>
      <c r="Z47" s="84"/>
      <c r="AA47" s="54"/>
      <c r="AB47" s="84"/>
      <c r="AC47" s="84"/>
      <c r="AD47" s="54"/>
      <c r="AE47" s="55"/>
      <c r="AF47" s="55"/>
      <c r="AG47" s="55"/>
      <c r="AH47" s="84"/>
      <c r="AI47" s="54"/>
      <c r="AJ47" s="55"/>
      <c r="AK47" s="55"/>
      <c r="AL47" s="55"/>
      <c r="AM47" s="89"/>
      <c r="AN47" s="63"/>
      <c r="AO47" s="86"/>
      <c r="AP47" s="57"/>
      <c r="AQ47" s="105"/>
    </row>
    <row r="48" spans="1:43" s="8" customFormat="1">
      <c r="A48" s="175"/>
      <c r="B48" s="431"/>
      <c r="C48" s="432"/>
      <c r="D48" s="433"/>
      <c r="E48" s="409"/>
      <c r="F48" s="426"/>
      <c r="G48" s="427"/>
      <c r="H48" s="427"/>
      <c r="I48" s="427"/>
      <c r="J48" s="428"/>
      <c r="K48" s="426"/>
      <c r="L48" s="427"/>
      <c r="M48" s="427"/>
      <c r="N48" s="427"/>
      <c r="O48" s="428"/>
      <c r="P48" s="426"/>
      <c r="Q48" s="427"/>
      <c r="R48" s="427"/>
      <c r="S48" s="427"/>
      <c r="T48" s="429"/>
      <c r="U48" s="426"/>
      <c r="V48" s="429"/>
      <c r="W48" s="429"/>
      <c r="X48" s="426"/>
      <c r="Y48" s="429"/>
      <c r="Z48" s="429"/>
      <c r="AA48" s="426"/>
      <c r="AB48" s="429"/>
      <c r="AC48" s="429"/>
      <c r="AD48" s="426"/>
      <c r="AE48" s="427"/>
      <c r="AF48" s="427"/>
      <c r="AG48" s="427"/>
      <c r="AH48" s="429"/>
      <c r="AI48" s="426"/>
      <c r="AJ48" s="427"/>
      <c r="AK48" s="427"/>
      <c r="AL48" s="427"/>
      <c r="AM48" s="428"/>
      <c r="AN48" s="418"/>
      <c r="AO48" s="419"/>
      <c r="AP48" s="381"/>
      <c r="AQ48" s="430"/>
    </row>
    <row r="49" spans="1:43">
      <c r="B49" s="187" t="s">
        <v>4</v>
      </c>
      <c r="C49" s="197" t="s">
        <v>189</v>
      </c>
      <c r="D49" s="198"/>
      <c r="E49" s="421"/>
      <c r="F49" s="416"/>
      <c r="G49" s="414"/>
      <c r="H49" s="414"/>
      <c r="I49" s="414"/>
      <c r="J49" s="415"/>
      <c r="K49" s="416"/>
      <c r="L49" s="414"/>
      <c r="M49" s="414"/>
      <c r="N49" s="414"/>
      <c r="O49" s="415"/>
      <c r="P49" s="416"/>
      <c r="Q49" s="414"/>
      <c r="R49" s="414"/>
      <c r="S49" s="414"/>
      <c r="T49" s="417"/>
      <c r="U49" s="416"/>
      <c r="V49" s="417"/>
      <c r="W49" s="417"/>
      <c r="X49" s="416"/>
      <c r="Y49" s="417"/>
      <c r="Z49" s="417"/>
      <c r="AA49" s="416"/>
      <c r="AB49" s="417"/>
      <c r="AC49" s="417"/>
      <c r="AD49" s="416"/>
      <c r="AE49" s="414"/>
      <c r="AF49" s="414"/>
      <c r="AG49" s="414"/>
      <c r="AH49" s="417"/>
      <c r="AI49" s="416"/>
      <c r="AJ49" s="414"/>
      <c r="AK49" s="414"/>
      <c r="AL49" s="414"/>
      <c r="AM49" s="415"/>
      <c r="AN49" s="422"/>
      <c r="AO49" s="423"/>
      <c r="AP49" s="424"/>
      <c r="AQ49" s="425"/>
    </row>
    <row r="50" spans="1:43">
      <c r="B50" s="199"/>
      <c r="C50" s="195">
        <v>4.0999999999999996</v>
      </c>
      <c r="D50" s="191" t="s">
        <v>119</v>
      </c>
      <c r="E50" s="190" t="s">
        <v>26</v>
      </c>
      <c r="F50" s="54"/>
      <c r="G50" s="55"/>
      <c r="H50" s="55"/>
      <c r="I50" s="55"/>
      <c r="J50" s="89"/>
      <c r="K50" s="54"/>
      <c r="L50" s="55"/>
      <c r="M50" s="55"/>
      <c r="N50" s="55"/>
      <c r="O50" s="89"/>
      <c r="P50" s="54"/>
      <c r="Q50" s="55"/>
      <c r="R50" s="55"/>
      <c r="S50" s="55"/>
      <c r="T50" s="84"/>
      <c r="U50" s="54"/>
      <c r="V50" s="84"/>
      <c r="W50" s="84"/>
      <c r="X50" s="54"/>
      <c r="Y50" s="84"/>
      <c r="Z50" s="84"/>
      <c r="AA50" s="54"/>
      <c r="AB50" s="84"/>
      <c r="AC50" s="84"/>
      <c r="AD50" s="54"/>
      <c r="AE50" s="55"/>
      <c r="AF50" s="55"/>
      <c r="AG50" s="55"/>
      <c r="AH50" s="84"/>
      <c r="AI50" s="54"/>
      <c r="AJ50" s="55"/>
      <c r="AK50" s="55"/>
      <c r="AL50" s="55"/>
      <c r="AM50" s="89"/>
      <c r="AN50" s="91"/>
      <c r="AO50" s="60"/>
      <c r="AP50" s="59"/>
      <c r="AQ50" s="105"/>
    </row>
    <row r="51" spans="1:43">
      <c r="B51" s="199"/>
      <c r="C51" s="195">
        <v>4.2</v>
      </c>
      <c r="D51" s="191" t="s">
        <v>183</v>
      </c>
      <c r="E51" s="190" t="s">
        <v>27</v>
      </c>
      <c r="F51" s="54"/>
      <c r="G51" s="55"/>
      <c r="H51" s="55"/>
      <c r="I51" s="55"/>
      <c r="J51" s="89"/>
      <c r="K51" s="54"/>
      <c r="L51" s="55"/>
      <c r="M51" s="55"/>
      <c r="N51" s="55"/>
      <c r="O51" s="89"/>
      <c r="P51" s="54"/>
      <c r="Q51" s="55"/>
      <c r="R51" s="55"/>
      <c r="S51" s="55"/>
      <c r="T51" s="84"/>
      <c r="U51" s="54"/>
      <c r="V51" s="84"/>
      <c r="W51" s="84"/>
      <c r="X51" s="54"/>
      <c r="Y51" s="84"/>
      <c r="Z51" s="84"/>
      <c r="AA51" s="54"/>
      <c r="AB51" s="84"/>
      <c r="AC51" s="84"/>
      <c r="AD51" s="54"/>
      <c r="AE51" s="55"/>
      <c r="AF51" s="55"/>
      <c r="AG51" s="55"/>
      <c r="AH51" s="84"/>
      <c r="AI51" s="54"/>
      <c r="AJ51" s="55"/>
      <c r="AK51" s="55"/>
      <c r="AL51" s="55"/>
      <c r="AM51" s="89"/>
      <c r="AN51" s="91"/>
      <c r="AO51" s="60"/>
      <c r="AP51" s="59"/>
      <c r="AQ51" s="105"/>
    </row>
    <row r="52" spans="1:43">
      <c r="B52" s="199"/>
      <c r="C52" s="195">
        <v>4.3</v>
      </c>
      <c r="D52" s="191" t="s">
        <v>59</v>
      </c>
      <c r="E52" s="190" t="s">
        <v>28</v>
      </c>
      <c r="F52" s="54"/>
      <c r="G52" s="55"/>
      <c r="H52" s="55"/>
      <c r="I52" s="55"/>
      <c r="J52" s="89"/>
      <c r="K52" s="54"/>
      <c r="L52" s="55"/>
      <c r="M52" s="55"/>
      <c r="N52" s="55"/>
      <c r="O52" s="89"/>
      <c r="P52" s="54"/>
      <c r="Q52" s="55"/>
      <c r="R52" s="55"/>
      <c r="S52" s="55"/>
      <c r="T52" s="84"/>
      <c r="U52" s="54"/>
      <c r="V52" s="84"/>
      <c r="W52" s="84"/>
      <c r="X52" s="54"/>
      <c r="Y52" s="84"/>
      <c r="Z52" s="84"/>
      <c r="AA52" s="54"/>
      <c r="AB52" s="84"/>
      <c r="AC52" s="84"/>
      <c r="AD52" s="54"/>
      <c r="AE52" s="55"/>
      <c r="AF52" s="55"/>
      <c r="AG52" s="55"/>
      <c r="AH52" s="84"/>
      <c r="AI52" s="54"/>
      <c r="AJ52" s="55"/>
      <c r="AK52" s="55"/>
      <c r="AL52" s="55"/>
      <c r="AM52" s="89"/>
      <c r="AN52" s="91"/>
      <c r="AO52" s="60"/>
      <c r="AP52" s="59"/>
      <c r="AQ52" s="105"/>
    </row>
    <row r="53" spans="1:43">
      <c r="B53" s="199"/>
      <c r="C53" s="195">
        <v>4.4000000000000004</v>
      </c>
      <c r="D53" s="191" t="s">
        <v>60</v>
      </c>
      <c r="E53" s="190" t="s">
        <v>61</v>
      </c>
      <c r="F53" s="54"/>
      <c r="G53" s="55"/>
      <c r="H53" s="55"/>
      <c r="I53" s="55"/>
      <c r="J53" s="89"/>
      <c r="K53" s="54"/>
      <c r="L53" s="55"/>
      <c r="M53" s="55"/>
      <c r="N53" s="55"/>
      <c r="O53" s="89"/>
      <c r="P53" s="54"/>
      <c r="Q53" s="55"/>
      <c r="R53" s="55"/>
      <c r="S53" s="55"/>
      <c r="T53" s="84"/>
      <c r="U53" s="54"/>
      <c r="V53" s="84"/>
      <c r="W53" s="84"/>
      <c r="X53" s="54"/>
      <c r="Y53" s="84"/>
      <c r="Z53" s="84"/>
      <c r="AA53" s="54"/>
      <c r="AB53" s="84"/>
      <c r="AC53" s="84"/>
      <c r="AD53" s="54"/>
      <c r="AE53" s="55"/>
      <c r="AF53" s="55"/>
      <c r="AG53" s="55"/>
      <c r="AH53" s="84"/>
      <c r="AI53" s="54"/>
      <c r="AJ53" s="55"/>
      <c r="AK53" s="55"/>
      <c r="AL53" s="55"/>
      <c r="AM53" s="89"/>
      <c r="AN53" s="91"/>
      <c r="AO53" s="60"/>
      <c r="AP53" s="59"/>
      <c r="AQ53" s="105"/>
    </row>
    <row r="54" spans="1:43" s="8" customFormat="1">
      <c r="A54" s="175"/>
      <c r="B54" s="200"/>
      <c r="C54" s="195">
        <v>4.5</v>
      </c>
      <c r="D54" s="189" t="s">
        <v>190</v>
      </c>
      <c r="E54" s="188" t="s">
        <v>220</v>
      </c>
      <c r="F54" s="54"/>
      <c r="G54" s="55"/>
      <c r="H54" s="55"/>
      <c r="I54" s="55"/>
      <c r="J54" s="89"/>
      <c r="K54" s="54"/>
      <c r="L54" s="55"/>
      <c r="M54" s="55"/>
      <c r="N54" s="55"/>
      <c r="O54" s="89"/>
      <c r="P54" s="54"/>
      <c r="Q54" s="55"/>
      <c r="R54" s="55"/>
      <c r="S54" s="55"/>
      <c r="T54" s="84"/>
      <c r="U54" s="54"/>
      <c r="V54" s="84"/>
      <c r="W54" s="84"/>
      <c r="X54" s="54"/>
      <c r="Y54" s="84"/>
      <c r="Z54" s="84"/>
      <c r="AA54" s="54"/>
      <c r="AB54" s="84"/>
      <c r="AC54" s="84"/>
      <c r="AD54" s="54"/>
      <c r="AE54" s="55"/>
      <c r="AF54" s="55"/>
      <c r="AG54" s="55"/>
      <c r="AH54" s="84"/>
      <c r="AI54" s="54"/>
      <c r="AJ54" s="55"/>
      <c r="AK54" s="55"/>
      <c r="AL54" s="55"/>
      <c r="AM54" s="89"/>
      <c r="AN54" s="91"/>
      <c r="AO54" s="60"/>
      <c r="AP54" s="59"/>
      <c r="AQ54" s="105"/>
    </row>
    <row r="55" spans="1:43" s="8" customFormat="1" ht="15.05" customHeight="1">
      <c r="A55" s="175"/>
      <c r="B55" s="200"/>
      <c r="C55" s="195">
        <v>4.5999999999999996</v>
      </c>
      <c r="D55" s="189" t="s">
        <v>311</v>
      </c>
      <c r="E55" s="188" t="s">
        <v>152</v>
      </c>
      <c r="F55" s="54"/>
      <c r="G55" s="55"/>
      <c r="H55" s="55"/>
      <c r="I55" s="55"/>
      <c r="J55" s="89"/>
      <c r="K55" s="54"/>
      <c r="L55" s="55"/>
      <c r="M55" s="55"/>
      <c r="N55" s="55"/>
      <c r="O55" s="89"/>
      <c r="P55" s="54"/>
      <c r="Q55" s="55"/>
      <c r="R55" s="55"/>
      <c r="S55" s="55"/>
      <c r="T55" s="84"/>
      <c r="U55" s="54"/>
      <c r="V55" s="84"/>
      <c r="W55" s="84"/>
      <c r="X55" s="54"/>
      <c r="Y55" s="84"/>
      <c r="Z55" s="84"/>
      <c r="AA55" s="54"/>
      <c r="AB55" s="84"/>
      <c r="AC55" s="84"/>
      <c r="AD55" s="54"/>
      <c r="AE55" s="55"/>
      <c r="AF55" s="55"/>
      <c r="AG55" s="55"/>
      <c r="AH55" s="84"/>
      <c r="AI55" s="54"/>
      <c r="AJ55" s="55"/>
      <c r="AK55" s="55"/>
      <c r="AL55" s="55"/>
      <c r="AM55" s="89"/>
      <c r="AN55" s="91"/>
      <c r="AO55" s="60"/>
      <c r="AP55" s="59"/>
      <c r="AQ55" s="105"/>
    </row>
    <row r="56" spans="1:43" s="8" customFormat="1">
      <c r="A56" s="175"/>
      <c r="B56" s="431"/>
      <c r="C56" s="432"/>
      <c r="D56" s="433"/>
      <c r="E56" s="409"/>
      <c r="F56" s="426"/>
      <c r="G56" s="427"/>
      <c r="H56" s="427"/>
      <c r="I56" s="427"/>
      <c r="J56" s="428"/>
      <c r="K56" s="426"/>
      <c r="L56" s="427"/>
      <c r="M56" s="427"/>
      <c r="N56" s="427"/>
      <c r="O56" s="428"/>
      <c r="P56" s="426"/>
      <c r="Q56" s="427"/>
      <c r="R56" s="427"/>
      <c r="S56" s="427"/>
      <c r="T56" s="429"/>
      <c r="U56" s="426"/>
      <c r="V56" s="429"/>
      <c r="W56" s="429"/>
      <c r="X56" s="426"/>
      <c r="Y56" s="429"/>
      <c r="Z56" s="429"/>
      <c r="AA56" s="426"/>
      <c r="AB56" s="429"/>
      <c r="AC56" s="429"/>
      <c r="AD56" s="426"/>
      <c r="AE56" s="427"/>
      <c r="AF56" s="427"/>
      <c r="AG56" s="427"/>
      <c r="AH56" s="429"/>
      <c r="AI56" s="426"/>
      <c r="AJ56" s="427"/>
      <c r="AK56" s="427"/>
      <c r="AL56" s="427"/>
      <c r="AM56" s="428"/>
      <c r="AN56" s="418"/>
      <c r="AO56" s="419"/>
      <c r="AP56" s="381"/>
      <c r="AQ56" s="430"/>
    </row>
    <row r="57" spans="1:43">
      <c r="B57" s="201" t="s">
        <v>5</v>
      </c>
      <c r="C57" s="197" t="s">
        <v>157</v>
      </c>
      <c r="D57" s="198"/>
      <c r="E57" s="421"/>
      <c r="F57" s="416"/>
      <c r="G57" s="414"/>
      <c r="H57" s="414"/>
      <c r="I57" s="414"/>
      <c r="J57" s="415"/>
      <c r="K57" s="416"/>
      <c r="L57" s="414"/>
      <c r="M57" s="414"/>
      <c r="N57" s="414"/>
      <c r="O57" s="415"/>
      <c r="P57" s="416"/>
      <c r="Q57" s="414"/>
      <c r="R57" s="414"/>
      <c r="S57" s="414"/>
      <c r="T57" s="417"/>
      <c r="U57" s="416"/>
      <c r="V57" s="417"/>
      <c r="W57" s="417"/>
      <c r="X57" s="416"/>
      <c r="Y57" s="417"/>
      <c r="Z57" s="417"/>
      <c r="AA57" s="416"/>
      <c r="AB57" s="417"/>
      <c r="AC57" s="417"/>
      <c r="AD57" s="416"/>
      <c r="AE57" s="414"/>
      <c r="AF57" s="414"/>
      <c r="AG57" s="414"/>
      <c r="AH57" s="417"/>
      <c r="AI57" s="416"/>
      <c r="AJ57" s="414"/>
      <c r="AK57" s="414"/>
      <c r="AL57" s="414"/>
      <c r="AM57" s="415"/>
      <c r="AN57" s="422"/>
      <c r="AO57" s="423"/>
      <c r="AP57" s="424"/>
      <c r="AQ57" s="425"/>
    </row>
    <row r="58" spans="1:43" ht="13.75" customHeight="1">
      <c r="B58" s="190"/>
      <c r="C58" s="195">
        <v>5.0999999999999996</v>
      </c>
      <c r="D58" s="189" t="s">
        <v>202</v>
      </c>
      <c r="E58" s="190" t="s">
        <v>29</v>
      </c>
      <c r="F58" s="54"/>
      <c r="G58" s="55"/>
      <c r="H58" s="55"/>
      <c r="I58" s="55"/>
      <c r="J58" s="89"/>
      <c r="K58" s="54"/>
      <c r="L58" s="55"/>
      <c r="M58" s="55"/>
      <c r="N58" s="55"/>
      <c r="O58" s="89"/>
      <c r="P58" s="54"/>
      <c r="Q58" s="55"/>
      <c r="R58" s="55"/>
      <c r="S58" s="55"/>
      <c r="T58" s="84"/>
      <c r="U58" s="54"/>
      <c r="V58" s="84"/>
      <c r="W58" s="84"/>
      <c r="X58" s="54"/>
      <c r="Y58" s="84"/>
      <c r="Z58" s="84"/>
      <c r="AA58" s="54"/>
      <c r="AB58" s="84"/>
      <c r="AC58" s="84"/>
      <c r="AD58" s="54"/>
      <c r="AE58" s="55"/>
      <c r="AF58" s="55"/>
      <c r="AG58" s="55"/>
      <c r="AH58" s="84"/>
      <c r="AI58" s="54"/>
      <c r="AJ58" s="55"/>
      <c r="AK58" s="55"/>
      <c r="AL58" s="55"/>
      <c r="AM58" s="89"/>
      <c r="AN58" s="91"/>
      <c r="AO58" s="60"/>
      <c r="AP58" s="59"/>
      <c r="AQ58" s="105"/>
    </row>
    <row r="59" spans="1:43">
      <c r="B59" s="190"/>
      <c r="C59" s="195">
        <v>5.2</v>
      </c>
      <c r="D59" s="189" t="s">
        <v>73</v>
      </c>
      <c r="E59" s="190" t="s">
        <v>30</v>
      </c>
      <c r="F59" s="54"/>
      <c r="G59" s="55"/>
      <c r="H59" s="55"/>
      <c r="I59" s="55"/>
      <c r="J59" s="89"/>
      <c r="K59" s="54"/>
      <c r="L59" s="55"/>
      <c r="M59" s="55"/>
      <c r="N59" s="55"/>
      <c r="O59" s="89"/>
      <c r="P59" s="54"/>
      <c r="Q59" s="55"/>
      <c r="R59" s="55"/>
      <c r="S59" s="55"/>
      <c r="T59" s="84"/>
      <c r="U59" s="54"/>
      <c r="V59" s="84"/>
      <c r="W59" s="84"/>
      <c r="X59" s="54"/>
      <c r="Y59" s="84"/>
      <c r="Z59" s="84"/>
      <c r="AA59" s="54"/>
      <c r="AB59" s="84"/>
      <c r="AC59" s="84"/>
      <c r="AD59" s="54"/>
      <c r="AE59" s="55"/>
      <c r="AF59" s="55"/>
      <c r="AG59" s="55"/>
      <c r="AH59" s="84"/>
      <c r="AI59" s="54"/>
      <c r="AJ59" s="55"/>
      <c r="AK59" s="55"/>
      <c r="AL59" s="55"/>
      <c r="AM59" s="89"/>
      <c r="AN59" s="91"/>
      <c r="AO59" s="60"/>
      <c r="AP59" s="59"/>
      <c r="AQ59" s="105"/>
    </row>
    <row r="60" spans="1:43">
      <c r="B60" s="190"/>
      <c r="C60" s="195">
        <v>5.3</v>
      </c>
      <c r="D60" s="191" t="s">
        <v>74</v>
      </c>
      <c r="E60" s="190" t="s">
        <v>31</v>
      </c>
      <c r="F60" s="54"/>
      <c r="G60" s="55"/>
      <c r="H60" s="55"/>
      <c r="I60" s="55"/>
      <c r="J60" s="89"/>
      <c r="K60" s="54"/>
      <c r="L60" s="55"/>
      <c r="M60" s="55"/>
      <c r="N60" s="55"/>
      <c r="O60" s="89"/>
      <c r="P60" s="54"/>
      <c r="Q60" s="55"/>
      <c r="R60" s="55"/>
      <c r="S60" s="55"/>
      <c r="T60" s="84"/>
      <c r="U60" s="54"/>
      <c r="V60" s="84"/>
      <c r="W60" s="84"/>
      <c r="X60" s="54"/>
      <c r="Y60" s="84"/>
      <c r="Z60" s="84"/>
      <c r="AA60" s="54"/>
      <c r="AB60" s="84"/>
      <c r="AC60" s="84"/>
      <c r="AD60" s="54"/>
      <c r="AE60" s="55"/>
      <c r="AF60" s="55"/>
      <c r="AG60" s="55"/>
      <c r="AH60" s="84"/>
      <c r="AI60" s="54"/>
      <c r="AJ60" s="55"/>
      <c r="AK60" s="55"/>
      <c r="AL60" s="55"/>
      <c r="AM60" s="89"/>
      <c r="AN60" s="91"/>
      <c r="AO60" s="60"/>
      <c r="AP60" s="59"/>
      <c r="AQ60" s="105"/>
    </row>
    <row r="61" spans="1:43">
      <c r="B61" s="190"/>
      <c r="C61" s="195">
        <v>5.4</v>
      </c>
      <c r="D61" s="191" t="s">
        <v>75</v>
      </c>
      <c r="E61" s="190" t="s">
        <v>32</v>
      </c>
      <c r="F61" s="54"/>
      <c r="G61" s="55"/>
      <c r="H61" s="55"/>
      <c r="I61" s="55"/>
      <c r="J61" s="89"/>
      <c r="K61" s="54"/>
      <c r="L61" s="55"/>
      <c r="M61" s="55"/>
      <c r="N61" s="55"/>
      <c r="O61" s="89"/>
      <c r="P61" s="54"/>
      <c r="Q61" s="55"/>
      <c r="R61" s="55"/>
      <c r="S61" s="55"/>
      <c r="T61" s="84"/>
      <c r="U61" s="54"/>
      <c r="V61" s="84"/>
      <c r="W61" s="84"/>
      <c r="X61" s="54"/>
      <c r="Y61" s="84"/>
      <c r="Z61" s="84"/>
      <c r="AA61" s="54"/>
      <c r="AB61" s="84"/>
      <c r="AC61" s="84"/>
      <c r="AD61" s="54"/>
      <c r="AE61" s="55"/>
      <c r="AF61" s="55"/>
      <c r="AG61" s="55"/>
      <c r="AH61" s="84"/>
      <c r="AI61" s="54"/>
      <c r="AJ61" s="55"/>
      <c r="AK61" s="55"/>
      <c r="AL61" s="55"/>
      <c r="AM61" s="89"/>
      <c r="AN61" s="91"/>
      <c r="AO61" s="60"/>
      <c r="AP61" s="59"/>
      <c r="AQ61" s="105"/>
    </row>
    <row r="62" spans="1:43">
      <c r="B62" s="190"/>
      <c r="C62" s="195">
        <v>5.5</v>
      </c>
      <c r="D62" s="191" t="s">
        <v>79</v>
      </c>
      <c r="E62" s="421"/>
      <c r="F62" s="416"/>
      <c r="G62" s="414"/>
      <c r="H62" s="414"/>
      <c r="I62" s="414"/>
      <c r="J62" s="415"/>
      <c r="K62" s="416"/>
      <c r="L62" s="414"/>
      <c r="M62" s="414"/>
      <c r="N62" s="414"/>
      <c r="O62" s="415"/>
      <c r="P62" s="416"/>
      <c r="Q62" s="414"/>
      <c r="R62" s="414"/>
      <c r="S62" s="414"/>
      <c r="T62" s="417"/>
      <c r="U62" s="416"/>
      <c r="V62" s="417"/>
      <c r="W62" s="417"/>
      <c r="X62" s="416"/>
      <c r="Y62" s="417"/>
      <c r="Z62" s="417"/>
      <c r="AA62" s="416"/>
      <c r="AB62" s="417"/>
      <c r="AC62" s="417"/>
      <c r="AD62" s="416"/>
      <c r="AE62" s="414"/>
      <c r="AF62" s="414"/>
      <c r="AG62" s="414"/>
      <c r="AH62" s="417"/>
      <c r="AI62" s="416"/>
      <c r="AJ62" s="414"/>
      <c r="AK62" s="414"/>
      <c r="AL62" s="414"/>
      <c r="AM62" s="415"/>
      <c r="AN62" s="422"/>
      <c r="AO62" s="423"/>
      <c r="AP62" s="424"/>
      <c r="AQ62" s="425"/>
    </row>
    <row r="63" spans="1:43">
      <c r="B63" s="190"/>
      <c r="C63" s="195"/>
      <c r="D63" s="191" t="s">
        <v>149</v>
      </c>
      <c r="E63" s="190"/>
      <c r="F63" s="103"/>
      <c r="G63" s="55"/>
      <c r="H63" s="55"/>
      <c r="I63" s="55"/>
      <c r="J63" s="89"/>
      <c r="K63" s="54"/>
      <c r="L63" s="55"/>
      <c r="M63" s="55"/>
      <c r="N63" s="55"/>
      <c r="O63" s="89"/>
      <c r="P63" s="54"/>
      <c r="Q63" s="55"/>
      <c r="R63" s="55"/>
      <c r="S63" s="55"/>
      <c r="T63" s="84"/>
      <c r="U63" s="54"/>
      <c r="V63" s="84"/>
      <c r="W63" s="84"/>
      <c r="X63" s="54"/>
      <c r="Y63" s="84"/>
      <c r="Z63" s="84"/>
      <c r="AA63" s="54"/>
      <c r="AB63" s="84"/>
      <c r="AC63" s="84"/>
      <c r="AD63" s="54"/>
      <c r="AE63" s="55"/>
      <c r="AF63" s="55"/>
      <c r="AG63" s="55"/>
      <c r="AH63" s="84"/>
      <c r="AI63" s="54"/>
      <c r="AJ63" s="55"/>
      <c r="AK63" s="55"/>
      <c r="AL63" s="55"/>
      <c r="AM63" s="89"/>
      <c r="AN63" s="63"/>
      <c r="AO63" s="86"/>
      <c r="AP63" s="57"/>
      <c r="AQ63" s="105"/>
    </row>
    <row r="64" spans="1:43">
      <c r="B64" s="190"/>
      <c r="C64" s="202"/>
      <c r="D64" s="191" t="s">
        <v>150</v>
      </c>
      <c r="E64" s="190"/>
      <c r="F64" s="103"/>
      <c r="G64" s="55"/>
      <c r="H64" s="55"/>
      <c r="I64" s="55"/>
      <c r="J64" s="89"/>
      <c r="K64" s="54"/>
      <c r="L64" s="55"/>
      <c r="M64" s="55"/>
      <c r="N64" s="55"/>
      <c r="O64" s="89"/>
      <c r="P64" s="54"/>
      <c r="Q64" s="55"/>
      <c r="R64" s="55"/>
      <c r="S64" s="55"/>
      <c r="T64" s="84"/>
      <c r="U64" s="54"/>
      <c r="V64" s="84"/>
      <c r="W64" s="84"/>
      <c r="X64" s="54"/>
      <c r="Y64" s="84"/>
      <c r="Z64" s="84"/>
      <c r="AA64" s="54"/>
      <c r="AB64" s="84"/>
      <c r="AC64" s="84"/>
      <c r="AD64" s="54"/>
      <c r="AE64" s="55"/>
      <c r="AF64" s="55"/>
      <c r="AG64" s="55"/>
      <c r="AH64" s="84"/>
      <c r="AI64" s="54"/>
      <c r="AJ64" s="55"/>
      <c r="AK64" s="55"/>
      <c r="AL64" s="55"/>
      <c r="AM64" s="89"/>
      <c r="AN64" s="63"/>
      <c r="AO64" s="86"/>
      <c r="AP64" s="57"/>
      <c r="AQ64" s="105"/>
    </row>
    <row r="65" spans="1:43">
      <c r="B65" s="190"/>
      <c r="C65" s="195">
        <v>5.6</v>
      </c>
      <c r="D65" s="191" t="s">
        <v>76</v>
      </c>
      <c r="E65" s="190"/>
      <c r="F65" s="54"/>
      <c r="G65" s="55"/>
      <c r="H65" s="55"/>
      <c r="I65" s="55"/>
      <c r="J65" s="89"/>
      <c r="K65" s="54"/>
      <c r="L65" s="55"/>
      <c r="M65" s="55"/>
      <c r="N65" s="55"/>
      <c r="O65" s="89"/>
      <c r="P65" s="54"/>
      <c r="Q65" s="55"/>
      <c r="R65" s="55"/>
      <c r="S65" s="55"/>
      <c r="T65" s="84"/>
      <c r="U65" s="54"/>
      <c r="V65" s="84"/>
      <c r="W65" s="84"/>
      <c r="X65" s="54"/>
      <c r="Y65" s="84"/>
      <c r="Z65" s="84"/>
      <c r="AA65" s="54"/>
      <c r="AB65" s="84"/>
      <c r="AC65" s="84"/>
      <c r="AD65" s="54"/>
      <c r="AE65" s="55"/>
      <c r="AF65" s="55"/>
      <c r="AG65" s="55"/>
      <c r="AH65" s="84"/>
      <c r="AI65" s="54"/>
      <c r="AJ65" s="55"/>
      <c r="AK65" s="55"/>
      <c r="AL65" s="55"/>
      <c r="AM65" s="89"/>
      <c r="AN65" s="91"/>
      <c r="AO65" s="60"/>
      <c r="AP65" s="59"/>
      <c r="AQ65" s="105"/>
    </row>
    <row r="66" spans="1:43" ht="24.9">
      <c r="B66" s="190"/>
      <c r="C66" s="195">
        <v>5.7</v>
      </c>
      <c r="D66" s="189" t="s">
        <v>148</v>
      </c>
      <c r="E66" s="188" t="s">
        <v>154</v>
      </c>
      <c r="F66" s="54"/>
      <c r="G66" s="55"/>
      <c r="H66" s="55"/>
      <c r="I66" s="55"/>
      <c r="J66" s="89"/>
      <c r="K66" s="54"/>
      <c r="L66" s="55"/>
      <c r="M66" s="55"/>
      <c r="N66" s="55"/>
      <c r="O66" s="89"/>
      <c r="P66" s="54"/>
      <c r="Q66" s="55"/>
      <c r="R66" s="55"/>
      <c r="S66" s="55"/>
      <c r="T66" s="84"/>
      <c r="U66" s="54"/>
      <c r="V66" s="84"/>
      <c r="W66" s="84"/>
      <c r="X66" s="54"/>
      <c r="Y66" s="84"/>
      <c r="Z66" s="84"/>
      <c r="AA66" s="54"/>
      <c r="AB66" s="84"/>
      <c r="AC66" s="84"/>
      <c r="AD66" s="54"/>
      <c r="AE66" s="55"/>
      <c r="AF66" s="55"/>
      <c r="AG66" s="55"/>
      <c r="AH66" s="84"/>
      <c r="AI66" s="54"/>
      <c r="AJ66" s="55"/>
      <c r="AK66" s="55"/>
      <c r="AL66" s="55"/>
      <c r="AM66" s="89"/>
      <c r="AN66" s="91"/>
      <c r="AO66" s="60"/>
      <c r="AP66" s="59"/>
      <c r="AQ66" s="105"/>
    </row>
    <row r="67" spans="1:43" ht="24.9">
      <c r="B67" s="190"/>
      <c r="C67" s="195">
        <v>5.8</v>
      </c>
      <c r="D67" s="189" t="s">
        <v>147</v>
      </c>
      <c r="E67" s="188" t="s">
        <v>153</v>
      </c>
      <c r="F67" s="103"/>
      <c r="G67" s="55"/>
      <c r="H67" s="55"/>
      <c r="I67" s="238"/>
      <c r="J67" s="239"/>
      <c r="K67" s="54"/>
      <c r="L67" s="70"/>
      <c r="M67" s="70"/>
      <c r="N67" s="238"/>
      <c r="O67" s="239"/>
      <c r="P67" s="54"/>
      <c r="Q67" s="70"/>
      <c r="R67" s="70"/>
      <c r="S67" s="238"/>
      <c r="T67" s="240"/>
      <c r="U67" s="54"/>
      <c r="V67" s="84"/>
      <c r="W67" s="84"/>
      <c r="X67" s="54"/>
      <c r="Y67" s="84"/>
      <c r="Z67" s="84"/>
      <c r="AA67" s="54"/>
      <c r="AB67" s="84"/>
      <c r="AC67" s="84"/>
      <c r="AD67" s="54"/>
      <c r="AE67" s="70"/>
      <c r="AF67" s="70"/>
      <c r="AG67" s="238"/>
      <c r="AH67" s="240"/>
      <c r="AI67" s="54"/>
      <c r="AJ67" s="70"/>
      <c r="AK67" s="70"/>
      <c r="AL67" s="238"/>
      <c r="AM67" s="239"/>
      <c r="AN67" s="63"/>
      <c r="AO67" s="86"/>
      <c r="AP67" s="57"/>
      <c r="AQ67" s="106"/>
    </row>
    <row r="68" spans="1:43" s="8" customFormat="1">
      <c r="A68" s="175"/>
      <c r="B68" s="410"/>
      <c r="C68" s="411"/>
      <c r="D68" s="412"/>
      <c r="E68" s="410"/>
      <c r="F68" s="413"/>
      <c r="G68" s="414"/>
      <c r="H68" s="414"/>
      <c r="I68" s="414"/>
      <c r="J68" s="415"/>
      <c r="K68" s="416"/>
      <c r="L68" s="414"/>
      <c r="M68" s="414"/>
      <c r="N68" s="414"/>
      <c r="O68" s="415"/>
      <c r="P68" s="416"/>
      <c r="Q68" s="414"/>
      <c r="R68" s="414"/>
      <c r="S68" s="414"/>
      <c r="T68" s="417"/>
      <c r="U68" s="416"/>
      <c r="V68" s="417"/>
      <c r="W68" s="417"/>
      <c r="X68" s="416"/>
      <c r="Y68" s="417"/>
      <c r="Z68" s="417"/>
      <c r="AA68" s="416"/>
      <c r="AB68" s="417"/>
      <c r="AC68" s="417"/>
      <c r="AD68" s="416"/>
      <c r="AE68" s="414"/>
      <c r="AF68" s="414"/>
      <c r="AG68" s="414"/>
      <c r="AH68" s="417"/>
      <c r="AI68" s="416"/>
      <c r="AJ68" s="414"/>
      <c r="AK68" s="414"/>
      <c r="AL68" s="414"/>
      <c r="AM68" s="415"/>
      <c r="AN68" s="418"/>
      <c r="AO68" s="419"/>
      <c r="AP68" s="381"/>
      <c r="AQ68" s="420"/>
    </row>
    <row r="69" spans="1:43">
      <c r="B69" s="203" t="s">
        <v>207</v>
      </c>
      <c r="C69" s="204" t="s">
        <v>6</v>
      </c>
      <c r="D69" s="205"/>
      <c r="E69" s="206" t="s">
        <v>33</v>
      </c>
      <c r="F69" s="241"/>
      <c r="G69" s="242"/>
      <c r="H69" s="242"/>
      <c r="I69" s="242"/>
      <c r="J69" s="243"/>
      <c r="K69" s="244"/>
      <c r="L69" s="242"/>
      <c r="M69" s="242"/>
      <c r="N69" s="242"/>
      <c r="O69" s="243"/>
      <c r="P69" s="244"/>
      <c r="Q69" s="242"/>
      <c r="R69" s="242"/>
      <c r="S69" s="242"/>
      <c r="T69" s="245"/>
      <c r="U69" s="244"/>
      <c r="V69" s="245"/>
      <c r="W69" s="245"/>
      <c r="X69" s="244"/>
      <c r="Y69" s="245"/>
      <c r="Z69" s="245"/>
      <c r="AA69" s="244"/>
      <c r="AB69" s="245"/>
      <c r="AC69" s="245"/>
      <c r="AD69" s="244"/>
      <c r="AE69" s="242"/>
      <c r="AF69" s="242"/>
      <c r="AG69" s="242"/>
      <c r="AH69" s="245"/>
      <c r="AI69" s="244"/>
      <c r="AJ69" s="242"/>
      <c r="AK69" s="242"/>
      <c r="AL69" s="242"/>
      <c r="AM69" s="243"/>
      <c r="AN69" s="246"/>
      <c r="AO69" s="247"/>
      <c r="AP69" s="248"/>
      <c r="AQ69" s="152"/>
    </row>
    <row r="70" spans="1:43">
      <c r="B70" s="201" t="s">
        <v>208</v>
      </c>
      <c r="C70" s="207" t="s">
        <v>158</v>
      </c>
      <c r="D70" s="208"/>
      <c r="E70" s="421"/>
      <c r="F70" s="416"/>
      <c r="G70" s="414"/>
      <c r="H70" s="414"/>
      <c r="I70" s="414"/>
      <c r="J70" s="415"/>
      <c r="K70" s="416"/>
      <c r="L70" s="414"/>
      <c r="M70" s="414"/>
      <c r="N70" s="414"/>
      <c r="O70" s="415"/>
      <c r="P70" s="416"/>
      <c r="Q70" s="414"/>
      <c r="R70" s="414"/>
      <c r="S70" s="414"/>
      <c r="T70" s="417"/>
      <c r="U70" s="416"/>
      <c r="V70" s="417"/>
      <c r="W70" s="417"/>
      <c r="X70" s="416"/>
      <c r="Y70" s="417"/>
      <c r="Z70" s="417"/>
      <c r="AA70" s="416"/>
      <c r="AB70" s="417"/>
      <c r="AC70" s="417"/>
      <c r="AD70" s="416"/>
      <c r="AE70" s="414"/>
      <c r="AF70" s="414"/>
      <c r="AG70" s="414"/>
      <c r="AH70" s="417"/>
      <c r="AI70" s="416"/>
      <c r="AJ70" s="414"/>
      <c r="AK70" s="414"/>
      <c r="AL70" s="414"/>
      <c r="AM70" s="415"/>
      <c r="AN70" s="418"/>
      <c r="AO70" s="419"/>
      <c r="AP70" s="381"/>
      <c r="AQ70" s="420"/>
    </row>
    <row r="71" spans="1:43">
      <c r="B71" s="187"/>
      <c r="C71" s="195">
        <v>7.1</v>
      </c>
      <c r="D71" s="191" t="s">
        <v>121</v>
      </c>
      <c r="E71" s="190" t="s">
        <v>35</v>
      </c>
      <c r="F71" s="104"/>
      <c r="G71" s="249"/>
      <c r="H71" s="249"/>
      <c r="I71" s="249"/>
      <c r="J71" s="90"/>
      <c r="K71" s="61"/>
      <c r="L71" s="249"/>
      <c r="M71" s="249"/>
      <c r="N71" s="249"/>
      <c r="O71" s="90"/>
      <c r="P71" s="61"/>
      <c r="Q71" s="249"/>
      <c r="R71" s="249"/>
      <c r="S71" s="249"/>
      <c r="T71" s="85"/>
      <c r="U71" s="61"/>
      <c r="V71" s="85"/>
      <c r="W71" s="85"/>
      <c r="X71" s="61"/>
      <c r="Y71" s="85"/>
      <c r="Z71" s="85"/>
      <c r="AA71" s="61"/>
      <c r="AB71" s="85"/>
      <c r="AC71" s="85"/>
      <c r="AD71" s="61"/>
      <c r="AE71" s="249"/>
      <c r="AF71" s="249"/>
      <c r="AG71" s="249"/>
      <c r="AH71" s="85"/>
      <c r="AI71" s="61"/>
      <c r="AJ71" s="249"/>
      <c r="AK71" s="249"/>
      <c r="AL71" s="249"/>
      <c r="AM71" s="90"/>
      <c r="AN71" s="107"/>
      <c r="AO71" s="87"/>
      <c r="AP71" s="62"/>
      <c r="AQ71" s="108"/>
    </row>
    <row r="72" spans="1:43">
      <c r="B72" s="187"/>
      <c r="C72" s="195">
        <v>7.2</v>
      </c>
      <c r="D72" s="191" t="s">
        <v>7</v>
      </c>
      <c r="E72" s="190" t="s">
        <v>36</v>
      </c>
      <c r="F72" s="104"/>
      <c r="G72" s="249"/>
      <c r="H72" s="249"/>
      <c r="I72" s="249"/>
      <c r="J72" s="90"/>
      <c r="K72" s="61"/>
      <c r="L72" s="249"/>
      <c r="M72" s="249"/>
      <c r="N72" s="249"/>
      <c r="O72" s="90"/>
      <c r="P72" s="61"/>
      <c r="Q72" s="249"/>
      <c r="R72" s="249"/>
      <c r="S72" s="249"/>
      <c r="T72" s="85"/>
      <c r="U72" s="61"/>
      <c r="V72" s="85"/>
      <c r="W72" s="85"/>
      <c r="X72" s="61"/>
      <c r="Y72" s="85"/>
      <c r="Z72" s="85"/>
      <c r="AA72" s="61"/>
      <c r="AB72" s="85"/>
      <c r="AC72" s="85"/>
      <c r="AD72" s="61"/>
      <c r="AE72" s="249"/>
      <c r="AF72" s="249"/>
      <c r="AG72" s="249"/>
      <c r="AH72" s="85"/>
      <c r="AI72" s="61"/>
      <c r="AJ72" s="249"/>
      <c r="AK72" s="249"/>
      <c r="AL72" s="249"/>
      <c r="AM72" s="90"/>
      <c r="AN72" s="107"/>
      <c r="AO72" s="87"/>
      <c r="AP72" s="62"/>
      <c r="AQ72" s="108"/>
    </row>
    <row r="73" spans="1:43">
      <c r="B73" s="187"/>
      <c r="C73" s="195">
        <v>7.3</v>
      </c>
      <c r="D73" s="191" t="s">
        <v>8</v>
      </c>
      <c r="E73" s="190" t="s">
        <v>37</v>
      </c>
      <c r="F73" s="282"/>
      <c r="G73" s="283"/>
      <c r="H73" s="283"/>
      <c r="I73" s="283"/>
      <c r="J73" s="284"/>
      <c r="K73" s="61"/>
      <c r="L73" s="249"/>
      <c r="M73" s="249"/>
      <c r="N73" s="249"/>
      <c r="O73" s="90"/>
      <c r="P73" s="61"/>
      <c r="Q73" s="249"/>
      <c r="R73" s="249"/>
      <c r="S73" s="249"/>
      <c r="T73" s="85"/>
      <c r="U73" s="282"/>
      <c r="V73" s="285"/>
      <c r="W73" s="285"/>
      <c r="X73" s="61"/>
      <c r="Y73" s="85"/>
      <c r="Z73" s="85"/>
      <c r="AA73" s="61"/>
      <c r="AB73" s="85"/>
      <c r="AC73" s="85"/>
      <c r="AD73" s="61"/>
      <c r="AE73" s="249"/>
      <c r="AF73" s="249"/>
      <c r="AG73" s="249"/>
      <c r="AH73" s="85"/>
      <c r="AI73" s="61"/>
      <c r="AJ73" s="249"/>
      <c r="AK73" s="249"/>
      <c r="AL73" s="249"/>
      <c r="AM73" s="90"/>
      <c r="AN73" s="107"/>
      <c r="AO73" s="87"/>
      <c r="AP73" s="62"/>
      <c r="AQ73" s="108"/>
    </row>
    <row r="74" spans="1:43">
      <c r="B74" s="187"/>
      <c r="C74" s="195">
        <v>7.4</v>
      </c>
      <c r="D74" s="191" t="s">
        <v>88</v>
      </c>
      <c r="E74" s="190" t="s">
        <v>38</v>
      </c>
      <c r="F74" s="104"/>
      <c r="G74" s="249"/>
      <c r="H74" s="249"/>
      <c r="I74" s="249"/>
      <c r="J74" s="90"/>
      <c r="K74" s="61"/>
      <c r="L74" s="249"/>
      <c r="M74" s="249"/>
      <c r="N74" s="249"/>
      <c r="O74" s="90"/>
      <c r="P74" s="61"/>
      <c r="Q74" s="249"/>
      <c r="R74" s="249"/>
      <c r="S74" s="249"/>
      <c r="T74" s="85"/>
      <c r="U74" s="61"/>
      <c r="V74" s="85"/>
      <c r="W74" s="85"/>
      <c r="X74" s="61"/>
      <c r="Y74" s="85"/>
      <c r="Z74" s="85"/>
      <c r="AA74" s="61"/>
      <c r="AB74" s="85"/>
      <c r="AC74" s="85"/>
      <c r="AD74" s="61"/>
      <c r="AE74" s="249"/>
      <c r="AF74" s="249"/>
      <c r="AG74" s="249"/>
      <c r="AH74" s="85"/>
      <c r="AI74" s="61"/>
      <c r="AJ74" s="249"/>
      <c r="AK74" s="249"/>
      <c r="AL74" s="249"/>
      <c r="AM74" s="90"/>
      <c r="AN74" s="107"/>
      <c r="AO74" s="87"/>
      <c r="AP74" s="62"/>
      <c r="AQ74" s="108"/>
    </row>
    <row r="75" spans="1:43" ht="13.1" thickBot="1">
      <c r="B75" s="193"/>
      <c r="C75" s="188">
        <v>7.5</v>
      </c>
      <c r="D75" s="191" t="s">
        <v>80</v>
      </c>
      <c r="E75" s="188"/>
      <c r="F75" s="488">
        <f>F74/12</f>
        <v>0</v>
      </c>
      <c r="G75" s="489">
        <f t="shared" ref="G75:AQ75" si="0">G74/12</f>
        <v>0</v>
      </c>
      <c r="H75" s="489">
        <f t="shared" si="0"/>
        <v>0</v>
      </c>
      <c r="I75" s="489">
        <f t="shared" si="0"/>
        <v>0</v>
      </c>
      <c r="J75" s="490">
        <f t="shared" si="0"/>
        <v>0</v>
      </c>
      <c r="K75" s="488">
        <f t="shared" si="0"/>
        <v>0</v>
      </c>
      <c r="L75" s="489">
        <f t="shared" si="0"/>
        <v>0</v>
      </c>
      <c r="M75" s="489">
        <f t="shared" si="0"/>
        <v>0</v>
      </c>
      <c r="N75" s="489">
        <f t="shared" si="0"/>
        <v>0</v>
      </c>
      <c r="O75" s="490">
        <f t="shared" si="0"/>
        <v>0</v>
      </c>
      <c r="P75" s="488">
        <f t="shared" si="0"/>
        <v>0</v>
      </c>
      <c r="Q75" s="489">
        <f t="shared" si="0"/>
        <v>0</v>
      </c>
      <c r="R75" s="489">
        <f t="shared" si="0"/>
        <v>0</v>
      </c>
      <c r="S75" s="489">
        <f t="shared" si="0"/>
        <v>0</v>
      </c>
      <c r="T75" s="491">
        <f t="shared" si="0"/>
        <v>0</v>
      </c>
      <c r="U75" s="488">
        <f t="shared" si="0"/>
        <v>0</v>
      </c>
      <c r="V75" s="491">
        <f t="shared" si="0"/>
        <v>0</v>
      </c>
      <c r="W75" s="490">
        <f t="shared" si="0"/>
        <v>0</v>
      </c>
      <c r="X75" s="488">
        <f t="shared" si="0"/>
        <v>0</v>
      </c>
      <c r="Y75" s="491">
        <f t="shared" si="0"/>
        <v>0</v>
      </c>
      <c r="Z75" s="490">
        <f t="shared" si="0"/>
        <v>0</v>
      </c>
      <c r="AA75" s="488">
        <f t="shared" si="0"/>
        <v>0</v>
      </c>
      <c r="AB75" s="491">
        <f t="shared" si="0"/>
        <v>0</v>
      </c>
      <c r="AC75" s="490">
        <f t="shared" si="0"/>
        <v>0</v>
      </c>
      <c r="AD75" s="488">
        <f t="shared" si="0"/>
        <v>0</v>
      </c>
      <c r="AE75" s="489">
        <f t="shared" si="0"/>
        <v>0</v>
      </c>
      <c r="AF75" s="489">
        <f t="shared" si="0"/>
        <v>0</v>
      </c>
      <c r="AG75" s="489">
        <f t="shared" si="0"/>
        <v>0</v>
      </c>
      <c r="AH75" s="491">
        <f t="shared" si="0"/>
        <v>0</v>
      </c>
      <c r="AI75" s="488">
        <f t="shared" si="0"/>
        <v>0</v>
      </c>
      <c r="AJ75" s="489">
        <f t="shared" si="0"/>
        <v>0</v>
      </c>
      <c r="AK75" s="489">
        <f t="shared" si="0"/>
        <v>0</v>
      </c>
      <c r="AL75" s="489">
        <f t="shared" si="0"/>
        <v>0</v>
      </c>
      <c r="AM75" s="490">
        <f t="shared" si="0"/>
        <v>0</v>
      </c>
      <c r="AN75" s="492">
        <f t="shared" si="0"/>
        <v>0</v>
      </c>
      <c r="AO75" s="493">
        <f t="shared" si="0"/>
        <v>0</v>
      </c>
      <c r="AP75" s="494">
        <f t="shared" si="0"/>
        <v>0</v>
      </c>
      <c r="AQ75" s="495">
        <f t="shared" si="0"/>
        <v>0</v>
      </c>
    </row>
    <row r="76" spans="1:43" ht="25.85" customHeight="1">
      <c r="B76" s="402"/>
      <c r="C76" s="403"/>
      <c r="D76" s="404"/>
      <c r="E76" s="405"/>
      <c r="F76" s="544" t="s">
        <v>306</v>
      </c>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row>
    <row r="77" spans="1:43" ht="25.85" customHeight="1">
      <c r="B77" s="406"/>
      <c r="C77" s="407"/>
      <c r="D77" s="408"/>
      <c r="E77" s="409"/>
      <c r="F77" s="545"/>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row>
    <row r="78" spans="1:43">
      <c r="B78" s="209" t="s">
        <v>209</v>
      </c>
      <c r="C78" s="210" t="s">
        <v>191</v>
      </c>
      <c r="D78" s="205"/>
      <c r="E78" s="211" t="s">
        <v>34</v>
      </c>
      <c r="F78" s="516"/>
      <c r="G78" s="10"/>
      <c r="H78" s="115"/>
      <c r="I78" s="10"/>
      <c r="J78" s="10"/>
      <c r="K78" s="10"/>
      <c r="L78" s="10"/>
      <c r="M78" s="115"/>
      <c r="N78" s="10"/>
      <c r="O78" s="10"/>
      <c r="P78" s="10"/>
      <c r="Q78" s="10"/>
      <c r="R78" s="115"/>
      <c r="S78" s="10"/>
      <c r="T78" s="10"/>
      <c r="U78" s="10"/>
      <c r="V78" s="10"/>
      <c r="W78" s="115"/>
      <c r="X78" s="10"/>
      <c r="Y78" s="10"/>
      <c r="Z78" s="115"/>
      <c r="AA78" s="10"/>
      <c r="AB78" s="10"/>
      <c r="AC78" s="115"/>
      <c r="AD78" s="115"/>
      <c r="AE78" s="10"/>
      <c r="AF78" s="115"/>
      <c r="AG78" s="10"/>
      <c r="AH78" s="10"/>
      <c r="AI78" s="10"/>
      <c r="AJ78" s="10"/>
      <c r="AK78" s="115"/>
      <c r="AL78" s="10"/>
      <c r="AM78" s="10"/>
      <c r="AN78" s="10"/>
      <c r="AO78" s="10"/>
      <c r="AP78" s="10"/>
      <c r="AQ78" s="10"/>
    </row>
    <row r="79" spans="1:43" ht="13.1" thickBot="1">
      <c r="B79" s="212" t="s">
        <v>210</v>
      </c>
      <c r="C79" s="213" t="s">
        <v>184</v>
      </c>
      <c r="D79" s="214"/>
      <c r="E79" s="215" t="s">
        <v>62</v>
      </c>
      <c r="F79" s="250"/>
      <c r="G79" s="10"/>
      <c r="H79" s="115"/>
      <c r="I79" s="10"/>
      <c r="J79" s="10"/>
      <c r="K79" s="10"/>
      <c r="L79" s="10"/>
      <c r="M79" s="115"/>
      <c r="N79" s="10"/>
      <c r="O79" s="10"/>
      <c r="P79" s="10"/>
      <c r="Q79" s="10"/>
      <c r="R79" s="115"/>
      <c r="S79" s="10"/>
      <c r="T79" s="10"/>
      <c r="U79" s="10"/>
      <c r="V79" s="10"/>
      <c r="W79" s="115"/>
      <c r="X79" s="10"/>
      <c r="Y79" s="10"/>
      <c r="Z79" s="115"/>
      <c r="AA79" s="10"/>
      <c r="AB79" s="10"/>
      <c r="AC79" s="115"/>
      <c r="AD79" s="115"/>
      <c r="AE79" s="10"/>
      <c r="AF79" s="115"/>
      <c r="AG79" s="10"/>
      <c r="AH79" s="10"/>
      <c r="AI79" s="10"/>
      <c r="AJ79" s="10"/>
      <c r="AK79" s="115"/>
      <c r="AL79" s="10"/>
      <c r="AM79" s="10"/>
      <c r="AN79" s="10"/>
      <c r="AO79" s="10"/>
      <c r="AP79" s="10"/>
      <c r="AQ79" s="10"/>
    </row>
    <row r="80" spans="1:43">
      <c r="F80" s="10"/>
      <c r="G80" s="10"/>
      <c r="H80" s="115"/>
      <c r="I80" s="10"/>
      <c r="J80" s="10"/>
      <c r="K80" s="10"/>
      <c r="L80" s="10"/>
      <c r="M80" s="115"/>
      <c r="N80" s="10"/>
      <c r="O80" s="10"/>
      <c r="P80" s="10"/>
      <c r="Q80" s="10"/>
      <c r="R80" s="115"/>
      <c r="S80" s="10"/>
      <c r="T80" s="10"/>
      <c r="U80" s="10"/>
      <c r="V80" s="10"/>
      <c r="W80" s="115"/>
      <c r="X80" s="10"/>
      <c r="Y80" s="10"/>
      <c r="Z80" s="115"/>
      <c r="AA80" s="10"/>
      <c r="AB80" s="10"/>
      <c r="AC80" s="115"/>
      <c r="AD80" s="115"/>
      <c r="AE80" s="10"/>
      <c r="AF80" s="115"/>
      <c r="AG80" s="10"/>
      <c r="AH80" s="10"/>
      <c r="AI80" s="10"/>
      <c r="AJ80" s="10"/>
      <c r="AK80" s="115"/>
      <c r="AL80" s="10"/>
      <c r="AM80" s="10"/>
      <c r="AN80" s="10"/>
      <c r="AO80" s="10"/>
      <c r="AP80" s="10"/>
    </row>
    <row r="81" spans="2:42" ht="13.1">
      <c r="B81" s="216" t="s">
        <v>225</v>
      </c>
      <c r="C81" s="216"/>
      <c r="D81" s="216"/>
      <c r="E81" s="217"/>
      <c r="F81" s="10"/>
      <c r="G81" s="10"/>
      <c r="H81" s="115"/>
      <c r="I81" s="10"/>
      <c r="J81" s="10"/>
      <c r="K81" s="10"/>
      <c r="L81" s="10"/>
      <c r="M81" s="115"/>
      <c r="N81" s="10"/>
      <c r="O81" s="10"/>
      <c r="P81" s="10"/>
      <c r="Q81" s="10"/>
      <c r="R81" s="115"/>
      <c r="S81" s="10"/>
      <c r="T81" s="10"/>
      <c r="U81" s="10"/>
      <c r="V81" s="10"/>
      <c r="W81" s="115"/>
      <c r="X81" s="10"/>
      <c r="Y81" s="10"/>
      <c r="Z81" s="115"/>
      <c r="AA81" s="10"/>
      <c r="AB81" s="10"/>
      <c r="AC81" s="115"/>
      <c r="AD81" s="115"/>
      <c r="AE81" s="10"/>
      <c r="AF81" s="115"/>
      <c r="AG81" s="10"/>
      <c r="AH81" s="10"/>
      <c r="AI81" s="10"/>
      <c r="AJ81" s="10"/>
      <c r="AK81" s="115"/>
      <c r="AL81" s="10"/>
    </row>
    <row r="82" spans="2:42" ht="13.1" customHeight="1">
      <c r="B82" s="216"/>
      <c r="C82" s="513" t="s">
        <v>226</v>
      </c>
      <c r="D82" s="513"/>
      <c r="E82" s="217"/>
      <c r="F82" s="10"/>
      <c r="G82" s="10"/>
      <c r="H82" s="115"/>
      <c r="I82" s="10"/>
      <c r="J82" s="10"/>
      <c r="K82" s="10"/>
      <c r="L82" s="10"/>
      <c r="M82" s="115"/>
      <c r="N82" s="10"/>
      <c r="O82" s="10"/>
      <c r="P82" s="10"/>
      <c r="Q82" s="10"/>
      <c r="R82" s="115"/>
      <c r="S82" s="10"/>
      <c r="T82" s="10"/>
      <c r="U82" s="10"/>
      <c r="V82" s="10"/>
      <c r="W82" s="115"/>
      <c r="X82" s="10"/>
      <c r="Y82" s="10"/>
      <c r="Z82" s="115"/>
      <c r="AA82" s="10"/>
      <c r="AB82" s="10"/>
      <c r="AC82" s="115"/>
      <c r="AD82" s="115"/>
      <c r="AE82" s="10"/>
      <c r="AF82" s="115"/>
      <c r="AG82" s="10"/>
      <c r="AH82" s="10"/>
      <c r="AI82" s="10"/>
      <c r="AJ82" s="10"/>
      <c r="AK82" s="115"/>
      <c r="AL82" s="10"/>
    </row>
    <row r="83" spans="2:42" ht="13.1">
      <c r="B83" s="216"/>
      <c r="C83" s="216" t="s">
        <v>314</v>
      </c>
      <c r="D83" s="49"/>
      <c r="F83" s="10"/>
      <c r="G83" s="10"/>
      <c r="H83" s="115"/>
      <c r="I83" s="10"/>
      <c r="J83" s="10"/>
      <c r="K83" s="10"/>
      <c r="L83" s="10"/>
      <c r="M83" s="115"/>
      <c r="N83" s="10"/>
      <c r="O83" s="10"/>
      <c r="P83" s="10"/>
      <c r="Q83" s="10"/>
      <c r="R83" s="115"/>
      <c r="S83" s="10"/>
      <c r="T83" s="10"/>
      <c r="U83" s="10"/>
      <c r="V83" s="10"/>
      <c r="W83" s="115"/>
      <c r="X83" s="10"/>
      <c r="Y83" s="10"/>
      <c r="Z83" s="115"/>
      <c r="AA83" s="10"/>
      <c r="AB83" s="10"/>
      <c r="AC83" s="115"/>
      <c r="AD83" s="115"/>
      <c r="AE83" s="10"/>
      <c r="AF83" s="115"/>
      <c r="AG83" s="10"/>
      <c r="AH83" s="10"/>
      <c r="AI83" s="10"/>
      <c r="AJ83" s="10"/>
      <c r="AK83" s="115"/>
      <c r="AL83" s="10"/>
      <c r="AM83" s="10"/>
      <c r="AN83" s="10"/>
      <c r="AO83" s="10"/>
      <c r="AP83" s="10"/>
    </row>
    <row r="84" spans="2:42" ht="13.1" customHeight="1">
      <c r="B84" s="216"/>
      <c r="C84" s="216" t="s">
        <v>313</v>
      </c>
      <c r="D84" s="49"/>
    </row>
    <row r="85" spans="2:42" ht="13.1" customHeight="1">
      <c r="C85" s="513" t="s">
        <v>315</v>
      </c>
      <c r="D85" s="512"/>
    </row>
    <row r="86" spans="2:42" ht="13.1" customHeight="1">
      <c r="C86" s="513" t="s">
        <v>316</v>
      </c>
      <c r="D86" s="513"/>
    </row>
  </sheetData>
  <dataConsolidate/>
  <mergeCells count="28">
    <mergeCell ref="F76:F77"/>
    <mergeCell ref="I12:J12"/>
    <mergeCell ref="L12:M12"/>
    <mergeCell ref="B17:D18"/>
    <mergeCell ref="AN15:AN16"/>
    <mergeCell ref="E17:E18"/>
    <mergeCell ref="AD16:AH16"/>
    <mergeCell ref="AI16:AM16"/>
    <mergeCell ref="U16:W16"/>
    <mergeCell ref="X16:Z16"/>
    <mergeCell ref="AA16:AC16"/>
    <mergeCell ref="U15:AC15"/>
    <mergeCell ref="F6:G6"/>
    <mergeCell ref="AQ15:AQ16"/>
    <mergeCell ref="AP15:AP16"/>
    <mergeCell ref="AO15:AO16"/>
    <mergeCell ref="F8:G8"/>
    <mergeCell ref="F10:G10"/>
    <mergeCell ref="F12:G12"/>
    <mergeCell ref="F15:T15"/>
    <mergeCell ref="AD15:AM15"/>
    <mergeCell ref="F16:J16"/>
    <mergeCell ref="K16:O16"/>
    <mergeCell ref="P16:T16"/>
    <mergeCell ref="L8:M8"/>
    <mergeCell ref="L10:M10"/>
    <mergeCell ref="I8:J8"/>
    <mergeCell ref="I10:J10"/>
  </mergeCells>
  <phoneticPr fontId="22" type="noConversion"/>
  <conditionalFormatting sqref="AL71:AQ74 AG71:AI74 AA71:AA74 X71:X74 U71:U72 U74 S71:T74 N71:P74 K71:K74 I71:J72 I74:J74 F74 F71:F72 AN67:AQ67 AI67 U67 P67 K67 I63:K66 AL60:AQ61 AL63:AQ66 X60:X61 X63:X67 AA60:AA61 AA63:AA67 AG60:AI61 AG63:AI66 S60:U61 S63:U66 N60:P61 N63:P66 F60:F61 F63:F67 I60:K61 AQ69 AL44:AQ47 X44:X47 AA44:AA47 AG44:AI47 S44:U47 N44:P47 F44:F47 I44:K47 AN29:AP37 AI29:AI37 U32:U37 X32:X37 AA32:AA37 P29:P37 K29:K37 F29:F37 AN23:AP25 AI23:AI25 U23:U25 P23:P25 AL21:AP22 X21:X25 AA21:AA25 AG21:AI22 S21:U22 K21:K25 N21:P22 F21:F25 I22:J22 X41:X42 AA41:AA42 AG41:AI42 S41:U42 N41:P42 F41:F42 I41:K42 AL41:AQ42 G29:H31 L29:M31 Q29:R31 U29:AC31 AE29:AF31 AD71:AD74 AD60:AD61 AD63:AD67 AD44:AD47 AD29:AD37 AD21:AD25 AD41:AD42 AJ29:AK31">
    <cfRule type="cellIs" dxfId="2" priority="23" stopIfTrue="1" operator="lessThan">
      <formula>0</formula>
    </cfRule>
  </conditionalFormatting>
  <dataValidations count="1">
    <dataValidation type="list" allowBlank="1" showErrorMessage="1" sqref="I12:J12">
      <formula1>STATES_ONLY_LIST</formula1>
    </dataValidation>
  </dataValidations>
  <pageMargins left="0.2" right="0.2" top="0.35" bottom="0.25" header="0.2" footer="0.2"/>
  <pageSetup scale="50" fitToWidth="0" pageOrder="overThenDown" orientation="landscape" cellComments="asDisplayed" r:id="rId1"/>
  <headerFooter alignWithMargins="0">
    <oddFooter>&amp;L&amp;F &amp;C Page &amp;P of &amp;N&amp;R[&amp;A]</oddFooter>
  </headerFooter>
  <extLst>
    <ext xmlns:x14="http://schemas.microsoft.com/office/spreadsheetml/2009/9/main" uri="{CCE6A557-97BC-4b89-ADB6-D9C93CAAB3DF}">
      <x14:dataValidations xmlns:xm="http://schemas.microsoft.com/office/excel/2006/main" count="3">
        <x14:dataValidation type="list" allowBlank="1" showErrorMessage="1">
          <x14:formula1>
            <xm:f>Tables!$P$5:$P$54</xm:f>
          </x14:formula1>
          <xm:sqref>L12:M12</xm:sqref>
        </x14:dataValidation>
        <x14:dataValidation type="list" allowBlank="1" showErrorMessage="1">
          <x14:formula1>
            <xm:f>Tables!$R$5:$R$6</xm:f>
          </x14:formula1>
          <xm:sqref>L8:M8</xm:sqref>
        </x14:dataValidation>
        <x14:dataValidation type="list" allowBlank="1" showErrorMessage="1">
          <x14:formula1>
            <xm:f>Tables!H$5:H$63</xm:f>
          </x14:formula1>
          <xm:sqref>I10:J10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AQ77"/>
  <sheetViews>
    <sheetView topLeftCell="B15" zoomScale="80" zoomScaleNormal="80" workbookViewId="0">
      <pane xSplit="3" ySplit="4" topLeftCell="E19" activePane="bottomRight" state="frozen"/>
      <selection activeCell="B15" sqref="B15"/>
      <selection pane="topRight" activeCell="E15" sqref="E15"/>
      <selection pane="bottomLeft" activeCell="B19" sqref="B19"/>
      <selection pane="bottomRight" activeCell="E19" sqref="E19"/>
    </sheetView>
  </sheetViews>
  <sheetFormatPr defaultColWidth="9.25" defaultRowHeight="12.45"/>
  <cols>
    <col min="1" max="1" width="1.75" style="8" customWidth="1"/>
    <col min="2" max="2" width="3.625" style="5" customWidth="1"/>
    <col min="3" max="3" width="5.375" style="5" customWidth="1"/>
    <col min="4" max="4" width="69.375" style="5" customWidth="1"/>
    <col min="5" max="5" width="18.625" style="5" customWidth="1"/>
    <col min="6" max="7" width="19.375" style="5" customWidth="1"/>
    <col min="8" max="8" width="19.375" style="8" customWidth="1"/>
    <col min="9" max="12" width="19.375" style="5" customWidth="1"/>
    <col min="13" max="13" width="19.375" style="8" customWidth="1"/>
    <col min="14" max="17" width="19.375" style="5" customWidth="1"/>
    <col min="18" max="18" width="19.375" style="8" customWidth="1"/>
    <col min="19" max="22" width="19.375" style="5" customWidth="1"/>
    <col min="23" max="23" width="19.375" style="8" customWidth="1"/>
    <col min="24" max="25" width="19.375" style="5" customWidth="1"/>
    <col min="26" max="26" width="19.375" style="8" customWidth="1"/>
    <col min="27" max="28" width="19.375" style="5" customWidth="1"/>
    <col min="29" max="29" width="19.375" style="8" customWidth="1"/>
    <col min="30" max="31" width="19.375" style="5" customWidth="1"/>
    <col min="32" max="32" width="19.375" style="8" customWidth="1"/>
    <col min="33" max="36" width="19.375" style="5" customWidth="1"/>
    <col min="37" max="37" width="19.375" style="8" customWidth="1"/>
    <col min="38" max="43" width="19.375" style="5" customWidth="1"/>
    <col min="44" max="16384" width="9.25" style="5"/>
  </cols>
  <sheetData>
    <row r="1" spans="1:43" ht="13.1">
      <c r="B1" s="1" t="s">
        <v>0</v>
      </c>
    </row>
    <row r="2" spans="1:43" ht="15.05">
      <c r="B2" s="1" t="s">
        <v>317</v>
      </c>
      <c r="E2" s="88"/>
      <c r="U2" s="1"/>
      <c r="V2" s="1"/>
      <c r="X2" s="1"/>
      <c r="Y2" s="1"/>
    </row>
    <row r="3" spans="1:43" ht="13.1">
      <c r="B3" s="1" t="s">
        <v>224</v>
      </c>
      <c r="D3" s="122"/>
      <c r="U3" s="1"/>
      <c r="V3" s="1"/>
      <c r="X3" s="1"/>
      <c r="Y3" s="1"/>
    </row>
    <row r="4" spans="1:43" ht="13.1">
      <c r="U4" s="1"/>
      <c r="V4" s="1"/>
      <c r="X4" s="1"/>
      <c r="Y4" s="1"/>
    </row>
    <row r="5" spans="1:43" s="6" customFormat="1" ht="13.1">
      <c r="A5" s="27"/>
      <c r="B5" s="12"/>
      <c r="E5" s="12"/>
      <c r="F5" s="5"/>
      <c r="G5" s="5"/>
      <c r="H5" s="8"/>
      <c r="I5" s="1"/>
      <c r="J5" s="5"/>
      <c r="K5" s="5"/>
      <c r="M5" s="27"/>
      <c r="N5" s="5"/>
      <c r="P5" s="5"/>
      <c r="Q5" s="5"/>
      <c r="R5" s="8"/>
      <c r="S5" s="5"/>
      <c r="W5" s="27"/>
      <c r="Z5" s="27"/>
      <c r="AC5" s="27"/>
      <c r="AF5" s="27"/>
      <c r="AK5" s="27"/>
    </row>
    <row r="6" spans="1:43" s="6" customFormat="1" ht="13.1">
      <c r="A6" s="27"/>
      <c r="B6" s="43"/>
      <c r="C6" s="43"/>
      <c r="D6" s="174"/>
      <c r="F6" s="557"/>
      <c r="G6" s="557"/>
      <c r="H6" s="8"/>
      <c r="I6" s="42"/>
      <c r="J6" s="45"/>
      <c r="K6" s="5"/>
      <c r="L6" s="76"/>
      <c r="M6" s="76"/>
      <c r="N6" s="76"/>
      <c r="O6" s="75"/>
      <c r="R6" s="27"/>
      <c r="W6" s="27"/>
      <c r="Z6" s="27"/>
      <c r="AC6" s="27"/>
      <c r="AF6" s="27"/>
      <c r="AK6" s="27"/>
    </row>
    <row r="7" spans="1:43" s="6" customFormat="1">
      <c r="A7" s="27"/>
      <c r="B7" s="12"/>
      <c r="F7" s="5"/>
      <c r="G7" s="5"/>
      <c r="H7" s="8"/>
      <c r="I7" s="5"/>
      <c r="K7" s="5"/>
      <c r="L7" s="8"/>
      <c r="M7" s="8"/>
      <c r="N7" s="8"/>
      <c r="R7" s="27"/>
      <c r="W7" s="27"/>
      <c r="Z7" s="27"/>
      <c r="AC7" s="27"/>
      <c r="AF7" s="27"/>
      <c r="AK7" s="27"/>
    </row>
    <row r="8" spans="1:43" s="6" customFormat="1">
      <c r="A8" s="27"/>
      <c r="B8" s="43"/>
      <c r="C8" s="43"/>
      <c r="D8" s="174"/>
      <c r="F8" s="557"/>
      <c r="G8" s="557"/>
      <c r="H8" s="8"/>
      <c r="I8" s="557"/>
      <c r="J8" s="558"/>
      <c r="K8" s="5"/>
      <c r="L8" s="557"/>
      <c r="M8" s="557"/>
      <c r="N8" s="76"/>
      <c r="P8" s="5"/>
      <c r="Q8" s="5"/>
      <c r="R8" s="8"/>
      <c r="S8" s="5"/>
      <c r="W8" s="27"/>
      <c r="Z8" s="27"/>
      <c r="AC8" s="27"/>
      <c r="AF8" s="27"/>
      <c r="AK8" s="27"/>
    </row>
    <row r="9" spans="1:43" s="6" customFormat="1" ht="13.1">
      <c r="A9" s="27"/>
      <c r="D9" s="13"/>
      <c r="F9" s="9"/>
      <c r="G9" s="9"/>
      <c r="H9" s="8"/>
      <c r="M9" s="27"/>
      <c r="N9" s="76"/>
      <c r="O9" s="44"/>
      <c r="P9" s="5"/>
      <c r="Q9" s="5"/>
      <c r="R9" s="8"/>
      <c r="S9" s="5"/>
      <c r="W9" s="27"/>
      <c r="Z9" s="27"/>
      <c r="AC9" s="27"/>
      <c r="AF9" s="27"/>
      <c r="AK9" s="27"/>
    </row>
    <row r="10" spans="1:43" s="6" customFormat="1" ht="13.1">
      <c r="A10" s="27"/>
      <c r="D10" s="174"/>
      <c r="F10" s="557"/>
      <c r="G10" s="557"/>
      <c r="H10" s="8"/>
      <c r="I10" s="557"/>
      <c r="J10" s="558"/>
      <c r="L10" s="557"/>
      <c r="M10" s="557"/>
      <c r="N10" s="76"/>
      <c r="O10" s="44"/>
      <c r="P10" s="5"/>
      <c r="Q10" s="5"/>
      <c r="R10" s="8"/>
      <c r="S10" s="5"/>
      <c r="W10" s="27"/>
      <c r="Z10" s="27"/>
      <c r="AC10" s="27"/>
      <c r="AF10" s="27"/>
      <c r="AK10" s="27"/>
    </row>
    <row r="11" spans="1:43" s="6" customFormat="1" ht="13.1">
      <c r="A11" s="27"/>
      <c r="D11" s="13"/>
      <c r="F11" s="9"/>
      <c r="G11" s="9"/>
      <c r="H11" s="8"/>
      <c r="L11" s="83"/>
      <c r="M11" s="76"/>
      <c r="N11" s="76"/>
      <c r="O11" s="44"/>
      <c r="P11" s="5"/>
      <c r="Q11" s="5"/>
      <c r="R11" s="8"/>
      <c r="S11" s="5"/>
      <c r="W11" s="27"/>
      <c r="Z11" s="27"/>
      <c r="AC11" s="27"/>
      <c r="AF11" s="27"/>
      <c r="AK11" s="27"/>
    </row>
    <row r="12" spans="1:43" s="6" customFormat="1" ht="13.1">
      <c r="A12" s="27"/>
      <c r="D12" s="174"/>
      <c r="F12" s="557"/>
      <c r="G12" s="557"/>
      <c r="H12" s="8"/>
      <c r="I12" s="557"/>
      <c r="J12" s="558"/>
      <c r="L12" s="557"/>
      <c r="M12" s="557"/>
      <c r="N12" s="76"/>
      <c r="O12" s="44"/>
      <c r="P12" s="5"/>
      <c r="Q12" s="5"/>
      <c r="R12" s="8"/>
      <c r="S12" s="5"/>
      <c r="W12" s="27"/>
      <c r="Z12" s="27"/>
      <c r="AC12" s="27"/>
      <c r="AF12" s="27"/>
      <c r="AK12" s="27"/>
    </row>
    <row r="13" spans="1:43" s="6" customFormat="1">
      <c r="A13" s="27"/>
      <c r="B13" s="5"/>
      <c r="C13" s="5"/>
      <c r="D13" s="8"/>
      <c r="H13" s="27"/>
      <c r="K13" s="11"/>
      <c r="L13" s="11"/>
      <c r="M13" s="117"/>
      <c r="N13" s="83"/>
      <c r="P13" s="5"/>
      <c r="Q13" s="5"/>
      <c r="R13" s="8"/>
      <c r="S13" s="5"/>
      <c r="W13" s="27"/>
      <c r="Z13" s="27"/>
      <c r="AC13" s="27"/>
      <c r="AF13" s="27"/>
      <c r="AK13" s="27"/>
    </row>
    <row r="14" spans="1:43" ht="13.1" thickBot="1">
      <c r="D14" s="173"/>
    </row>
    <row r="15" spans="1:43" ht="13.75" customHeight="1" thickBot="1">
      <c r="D15" s="8"/>
      <c r="F15" s="574" t="s">
        <v>123</v>
      </c>
      <c r="G15" s="575"/>
      <c r="H15" s="575"/>
      <c r="I15" s="575"/>
      <c r="J15" s="575"/>
      <c r="K15" s="575"/>
      <c r="L15" s="575"/>
      <c r="M15" s="575"/>
      <c r="N15" s="575"/>
      <c r="O15" s="575"/>
      <c r="P15" s="575"/>
      <c r="Q15" s="575"/>
      <c r="R15" s="575"/>
      <c r="S15" s="575"/>
      <c r="T15" s="576"/>
      <c r="U15" s="574" t="s">
        <v>66</v>
      </c>
      <c r="V15" s="575"/>
      <c r="W15" s="575"/>
      <c r="X15" s="575"/>
      <c r="Y15" s="575"/>
      <c r="Z15" s="575"/>
      <c r="AA15" s="575"/>
      <c r="AB15" s="575"/>
      <c r="AC15" s="576"/>
      <c r="AD15" s="574" t="s">
        <v>52</v>
      </c>
      <c r="AE15" s="575"/>
      <c r="AF15" s="575"/>
      <c r="AG15" s="575"/>
      <c r="AH15" s="575"/>
      <c r="AI15" s="575"/>
      <c r="AJ15" s="575"/>
      <c r="AK15" s="575"/>
      <c r="AL15" s="575"/>
      <c r="AM15" s="576"/>
      <c r="AN15" s="567" t="s">
        <v>101</v>
      </c>
      <c r="AO15" s="567" t="s">
        <v>83</v>
      </c>
      <c r="AP15" s="577" t="s">
        <v>67</v>
      </c>
      <c r="AQ15" s="567" t="s">
        <v>57</v>
      </c>
    </row>
    <row r="16" spans="1:43" s="2" customFormat="1" ht="13.1" thickBot="1">
      <c r="A16" s="4"/>
      <c r="D16" s="4"/>
      <c r="F16" s="569" t="s">
        <v>43</v>
      </c>
      <c r="G16" s="570"/>
      <c r="H16" s="570"/>
      <c r="I16" s="570"/>
      <c r="J16" s="571"/>
      <c r="K16" s="569" t="s">
        <v>44</v>
      </c>
      <c r="L16" s="570"/>
      <c r="M16" s="570"/>
      <c r="N16" s="570"/>
      <c r="O16" s="571"/>
      <c r="P16" s="569" t="s">
        <v>45</v>
      </c>
      <c r="Q16" s="570"/>
      <c r="R16" s="570"/>
      <c r="S16" s="570"/>
      <c r="T16" s="571"/>
      <c r="U16" s="572" t="s">
        <v>43</v>
      </c>
      <c r="V16" s="570"/>
      <c r="W16" s="573"/>
      <c r="X16" s="572" t="s">
        <v>44</v>
      </c>
      <c r="Y16" s="570"/>
      <c r="Z16" s="573"/>
      <c r="AA16" s="572" t="s">
        <v>45</v>
      </c>
      <c r="AB16" s="570"/>
      <c r="AC16" s="573"/>
      <c r="AD16" s="569" t="s">
        <v>44</v>
      </c>
      <c r="AE16" s="570"/>
      <c r="AF16" s="570"/>
      <c r="AG16" s="570"/>
      <c r="AH16" s="571"/>
      <c r="AI16" s="569" t="s">
        <v>45</v>
      </c>
      <c r="AJ16" s="570"/>
      <c r="AK16" s="570"/>
      <c r="AL16" s="570"/>
      <c r="AM16" s="571"/>
      <c r="AN16" s="568"/>
      <c r="AO16" s="568"/>
      <c r="AP16" s="578"/>
      <c r="AQ16" s="568"/>
    </row>
    <row r="17" spans="2:43" ht="25.55" thickBot="1">
      <c r="B17" s="559" t="s">
        <v>319</v>
      </c>
      <c r="C17" s="560"/>
      <c r="D17" s="561"/>
      <c r="E17" s="565" t="s">
        <v>78</v>
      </c>
      <c r="F17" s="97" t="s">
        <v>303</v>
      </c>
      <c r="G17" s="98" t="s">
        <v>304</v>
      </c>
      <c r="H17" s="116" t="s">
        <v>305</v>
      </c>
      <c r="I17" s="99" t="s">
        <v>125</v>
      </c>
      <c r="J17" s="100" t="s">
        <v>55</v>
      </c>
      <c r="K17" s="97" t="s">
        <v>303</v>
      </c>
      <c r="L17" s="98" t="s">
        <v>304</v>
      </c>
      <c r="M17" s="116" t="s">
        <v>305</v>
      </c>
      <c r="N17" s="99" t="s">
        <v>125</v>
      </c>
      <c r="O17" s="100" t="s">
        <v>55</v>
      </c>
      <c r="P17" s="97" t="s">
        <v>303</v>
      </c>
      <c r="Q17" s="98" t="s">
        <v>304</v>
      </c>
      <c r="R17" s="116" t="s">
        <v>305</v>
      </c>
      <c r="S17" s="99" t="s">
        <v>125</v>
      </c>
      <c r="T17" s="100" t="s">
        <v>55</v>
      </c>
      <c r="U17" s="97" t="s">
        <v>303</v>
      </c>
      <c r="V17" s="98" t="s">
        <v>304</v>
      </c>
      <c r="W17" s="116" t="s">
        <v>305</v>
      </c>
      <c r="X17" s="97" t="s">
        <v>303</v>
      </c>
      <c r="Y17" s="98" t="s">
        <v>304</v>
      </c>
      <c r="Z17" s="116" t="s">
        <v>305</v>
      </c>
      <c r="AA17" s="97" t="s">
        <v>303</v>
      </c>
      <c r="AB17" s="98" t="s">
        <v>304</v>
      </c>
      <c r="AC17" s="116" t="s">
        <v>305</v>
      </c>
      <c r="AD17" s="97" t="s">
        <v>303</v>
      </c>
      <c r="AE17" s="98" t="s">
        <v>304</v>
      </c>
      <c r="AF17" s="116" t="s">
        <v>305</v>
      </c>
      <c r="AG17" s="99" t="s">
        <v>125</v>
      </c>
      <c r="AH17" s="100" t="s">
        <v>55</v>
      </c>
      <c r="AI17" s="97" t="s">
        <v>303</v>
      </c>
      <c r="AJ17" s="98" t="s">
        <v>304</v>
      </c>
      <c r="AK17" s="116" t="s">
        <v>305</v>
      </c>
      <c r="AL17" s="99" t="s">
        <v>125</v>
      </c>
      <c r="AM17" s="100" t="s">
        <v>55</v>
      </c>
      <c r="AN17" s="97" t="s">
        <v>303</v>
      </c>
      <c r="AO17" s="97" t="s">
        <v>303</v>
      </c>
      <c r="AP17" s="97" t="s">
        <v>303</v>
      </c>
      <c r="AQ17" s="101" t="s">
        <v>303</v>
      </c>
    </row>
    <row r="18" spans="2:43" s="8" customFormat="1">
      <c r="B18" s="562"/>
      <c r="C18" s="563"/>
      <c r="D18" s="564"/>
      <c r="E18" s="566"/>
      <c r="F18" s="154">
        <v>1</v>
      </c>
      <c r="G18" s="155">
        <v>2</v>
      </c>
      <c r="H18" s="155">
        <v>3</v>
      </c>
      <c r="I18" s="155">
        <v>4</v>
      </c>
      <c r="J18" s="156">
        <v>5</v>
      </c>
      <c r="K18" s="154">
        <v>6</v>
      </c>
      <c r="L18" s="155">
        <v>7</v>
      </c>
      <c r="M18" s="155">
        <v>8</v>
      </c>
      <c r="N18" s="155">
        <v>9</v>
      </c>
      <c r="O18" s="156">
        <v>10</v>
      </c>
      <c r="P18" s="154">
        <v>11</v>
      </c>
      <c r="Q18" s="155">
        <v>12</v>
      </c>
      <c r="R18" s="155">
        <v>13</v>
      </c>
      <c r="S18" s="155">
        <v>14</v>
      </c>
      <c r="T18" s="156">
        <v>15</v>
      </c>
      <c r="U18" s="154">
        <v>16</v>
      </c>
      <c r="V18" s="155">
        <v>17</v>
      </c>
      <c r="W18" s="156">
        <v>18</v>
      </c>
      <c r="X18" s="154">
        <v>19</v>
      </c>
      <c r="Y18" s="155">
        <v>20</v>
      </c>
      <c r="Z18" s="156">
        <v>21</v>
      </c>
      <c r="AA18" s="154">
        <v>22</v>
      </c>
      <c r="AB18" s="155">
        <v>23</v>
      </c>
      <c r="AC18" s="156">
        <v>24</v>
      </c>
      <c r="AD18" s="157">
        <v>25</v>
      </c>
      <c r="AE18" s="158">
        <v>26</v>
      </c>
      <c r="AF18" s="158">
        <v>27</v>
      </c>
      <c r="AG18" s="158">
        <v>28</v>
      </c>
      <c r="AH18" s="159">
        <v>29</v>
      </c>
      <c r="AI18" s="155">
        <v>30</v>
      </c>
      <c r="AJ18" s="155">
        <v>31</v>
      </c>
      <c r="AK18" s="155">
        <v>32</v>
      </c>
      <c r="AL18" s="155">
        <v>33</v>
      </c>
      <c r="AM18" s="156">
        <v>34</v>
      </c>
      <c r="AN18" s="160">
        <v>35</v>
      </c>
      <c r="AO18" s="155">
        <v>36</v>
      </c>
      <c r="AP18" s="155">
        <v>37</v>
      </c>
      <c r="AQ18" s="161">
        <v>38</v>
      </c>
    </row>
    <row r="19" spans="2:43">
      <c r="B19" s="14" t="s">
        <v>1</v>
      </c>
      <c r="C19" s="21" t="s">
        <v>159</v>
      </c>
      <c r="D19" s="22"/>
      <c r="E19" s="395"/>
      <c r="F19" s="396"/>
      <c r="G19" s="397"/>
      <c r="H19" s="397"/>
      <c r="I19" s="398"/>
      <c r="J19" s="398"/>
      <c r="K19" s="396"/>
      <c r="L19" s="397"/>
      <c r="M19" s="397"/>
      <c r="N19" s="398"/>
      <c r="O19" s="398"/>
      <c r="P19" s="396"/>
      <c r="Q19" s="397"/>
      <c r="R19" s="397"/>
      <c r="S19" s="398"/>
      <c r="T19" s="398"/>
      <c r="U19" s="396"/>
      <c r="V19" s="399"/>
      <c r="W19" s="399"/>
      <c r="X19" s="396"/>
      <c r="Y19" s="399"/>
      <c r="Z19" s="399"/>
      <c r="AA19" s="396"/>
      <c r="AB19" s="399"/>
      <c r="AC19" s="399"/>
      <c r="AD19" s="396"/>
      <c r="AE19" s="397"/>
      <c r="AF19" s="397"/>
      <c r="AG19" s="398"/>
      <c r="AH19" s="400"/>
      <c r="AI19" s="397"/>
      <c r="AJ19" s="397"/>
      <c r="AK19" s="397"/>
      <c r="AL19" s="398"/>
      <c r="AM19" s="401"/>
      <c r="AN19" s="378"/>
      <c r="AO19" s="379"/>
      <c r="AP19" s="378"/>
      <c r="AQ19" s="373"/>
    </row>
    <row r="20" spans="2:43">
      <c r="B20" s="15"/>
      <c r="C20" s="16">
        <v>1.1000000000000001</v>
      </c>
      <c r="D20" s="18" t="s">
        <v>68</v>
      </c>
      <c r="E20" s="23" t="s">
        <v>18</v>
      </c>
      <c r="F20" s="68"/>
      <c r="G20" s="69"/>
      <c r="H20" s="69"/>
      <c r="I20" s="70"/>
      <c r="J20" s="70"/>
      <c r="K20" s="68"/>
      <c r="L20" s="69"/>
      <c r="M20" s="69"/>
      <c r="N20" s="70"/>
      <c r="O20" s="70"/>
      <c r="P20" s="68"/>
      <c r="Q20" s="69"/>
      <c r="R20" s="69"/>
      <c r="S20" s="70"/>
      <c r="T20" s="70"/>
      <c r="U20" s="68"/>
      <c r="V20" s="60"/>
      <c r="W20" s="60"/>
      <c r="X20" s="68"/>
      <c r="Y20" s="60"/>
      <c r="Z20" s="60"/>
      <c r="AA20" s="68"/>
      <c r="AB20" s="60"/>
      <c r="AC20" s="60"/>
      <c r="AD20" s="68"/>
      <c r="AE20" s="69"/>
      <c r="AF20" s="69"/>
      <c r="AG20" s="70"/>
      <c r="AH20" s="118"/>
      <c r="AI20" s="69"/>
      <c r="AJ20" s="69"/>
      <c r="AK20" s="69"/>
      <c r="AL20" s="70"/>
      <c r="AM20" s="109"/>
      <c r="AN20" s="57"/>
      <c r="AO20" s="56"/>
      <c r="AP20" s="57"/>
      <c r="AQ20" s="251"/>
    </row>
    <row r="21" spans="2:43">
      <c r="B21" s="15"/>
      <c r="C21" s="16">
        <v>1.2</v>
      </c>
      <c r="D21" s="18" t="s">
        <v>69</v>
      </c>
      <c r="E21" s="23" t="s">
        <v>19</v>
      </c>
      <c r="F21" s="68"/>
      <c r="G21" s="69"/>
      <c r="H21" s="69"/>
      <c r="I21" s="70"/>
      <c r="J21" s="70"/>
      <c r="K21" s="68"/>
      <c r="L21" s="69"/>
      <c r="M21" s="69"/>
      <c r="N21" s="70"/>
      <c r="O21" s="70"/>
      <c r="P21" s="68"/>
      <c r="Q21" s="69"/>
      <c r="R21" s="69"/>
      <c r="S21" s="70"/>
      <c r="T21" s="70"/>
      <c r="U21" s="68"/>
      <c r="V21" s="60"/>
      <c r="W21" s="60"/>
      <c r="X21" s="68"/>
      <c r="Y21" s="60"/>
      <c r="Z21" s="60"/>
      <c r="AA21" s="68"/>
      <c r="AB21" s="60"/>
      <c r="AC21" s="60"/>
      <c r="AD21" s="68"/>
      <c r="AE21" s="69"/>
      <c r="AF21" s="69"/>
      <c r="AG21" s="70"/>
      <c r="AH21" s="118"/>
      <c r="AI21" s="69"/>
      <c r="AJ21" s="69"/>
      <c r="AK21" s="69"/>
      <c r="AL21" s="70"/>
      <c r="AM21" s="109"/>
      <c r="AN21" s="57"/>
      <c r="AO21" s="56"/>
      <c r="AP21" s="57"/>
      <c r="AQ21" s="251"/>
    </row>
    <row r="22" spans="2:43">
      <c r="B22" s="15"/>
      <c r="C22" s="16">
        <v>1.3</v>
      </c>
      <c r="D22" s="18" t="s">
        <v>124</v>
      </c>
      <c r="E22" s="23" t="s">
        <v>20</v>
      </c>
      <c r="F22" s="68"/>
      <c r="G22" s="69"/>
      <c r="H22" s="69"/>
      <c r="I22" s="70"/>
      <c r="J22" s="70"/>
      <c r="K22" s="68"/>
      <c r="L22" s="69"/>
      <c r="M22" s="69"/>
      <c r="N22" s="70"/>
      <c r="O22" s="70"/>
      <c r="P22" s="68"/>
      <c r="Q22" s="69"/>
      <c r="R22" s="69"/>
      <c r="S22" s="70"/>
      <c r="T22" s="70"/>
      <c r="U22" s="68"/>
      <c r="V22" s="60"/>
      <c r="W22" s="60"/>
      <c r="X22" s="68"/>
      <c r="Y22" s="60"/>
      <c r="Z22" s="60"/>
      <c r="AA22" s="68"/>
      <c r="AB22" s="60"/>
      <c r="AC22" s="60"/>
      <c r="AD22" s="68"/>
      <c r="AE22" s="69"/>
      <c r="AF22" s="69"/>
      <c r="AG22" s="70"/>
      <c r="AH22" s="118"/>
      <c r="AI22" s="69"/>
      <c r="AJ22" s="69"/>
      <c r="AK22" s="69"/>
      <c r="AL22" s="70"/>
      <c r="AM22" s="109"/>
      <c r="AN22" s="57"/>
      <c r="AO22" s="56"/>
      <c r="AP22" s="57"/>
      <c r="AQ22" s="251"/>
    </row>
    <row r="23" spans="2:43">
      <c r="B23" s="15"/>
      <c r="C23" s="16">
        <v>1.4</v>
      </c>
      <c r="D23" s="18" t="s">
        <v>100</v>
      </c>
      <c r="E23" s="380"/>
      <c r="F23" s="386"/>
      <c r="G23" s="389"/>
      <c r="H23" s="389"/>
      <c r="I23" s="387"/>
      <c r="J23" s="387"/>
      <c r="K23" s="386"/>
      <c r="L23" s="389"/>
      <c r="M23" s="389"/>
      <c r="N23" s="387"/>
      <c r="O23" s="387"/>
      <c r="P23" s="386"/>
      <c r="Q23" s="389"/>
      <c r="R23" s="389"/>
      <c r="S23" s="387"/>
      <c r="T23" s="387"/>
      <c r="U23" s="386"/>
      <c r="V23" s="394"/>
      <c r="W23" s="394"/>
      <c r="X23" s="386"/>
      <c r="Y23" s="394"/>
      <c r="Z23" s="394"/>
      <c r="AA23" s="386"/>
      <c r="AB23" s="394"/>
      <c r="AC23" s="394"/>
      <c r="AD23" s="386"/>
      <c r="AE23" s="389"/>
      <c r="AF23" s="389"/>
      <c r="AG23" s="387"/>
      <c r="AH23" s="388"/>
      <c r="AI23" s="389"/>
      <c r="AJ23" s="389"/>
      <c r="AK23" s="389"/>
      <c r="AL23" s="387"/>
      <c r="AM23" s="390"/>
      <c r="AN23" s="391"/>
      <c r="AO23" s="392"/>
      <c r="AP23" s="391"/>
      <c r="AQ23" s="393"/>
    </row>
    <row r="24" spans="2:43" ht="24.9">
      <c r="B24" s="15"/>
      <c r="C24" s="16"/>
      <c r="D24" s="17" t="s">
        <v>203</v>
      </c>
      <c r="E24" s="23" t="s">
        <v>85</v>
      </c>
      <c r="F24" s="68"/>
      <c r="G24" s="95"/>
      <c r="H24" s="95"/>
      <c r="I24" s="238"/>
      <c r="J24" s="238"/>
      <c r="K24" s="68"/>
      <c r="L24" s="95"/>
      <c r="M24" s="95"/>
      <c r="N24" s="238"/>
      <c r="O24" s="238"/>
      <c r="P24" s="68"/>
      <c r="Q24" s="95"/>
      <c r="R24" s="95"/>
      <c r="S24" s="238"/>
      <c r="T24" s="238"/>
      <c r="U24" s="68"/>
      <c r="V24" s="110"/>
      <c r="W24" s="110"/>
      <c r="X24" s="68"/>
      <c r="Y24" s="110"/>
      <c r="Z24" s="110"/>
      <c r="AA24" s="68"/>
      <c r="AB24" s="110"/>
      <c r="AC24" s="110"/>
      <c r="AD24" s="68"/>
      <c r="AE24" s="95"/>
      <c r="AF24" s="95"/>
      <c r="AG24" s="238"/>
      <c r="AH24" s="239"/>
      <c r="AI24" s="69"/>
      <c r="AJ24" s="95"/>
      <c r="AK24" s="95"/>
      <c r="AL24" s="238"/>
      <c r="AM24" s="240"/>
      <c r="AN24" s="72"/>
      <c r="AO24" s="111"/>
      <c r="AP24" s="72"/>
      <c r="AQ24" s="251"/>
    </row>
    <row r="25" spans="2:43" ht="24.9">
      <c r="B25" s="15"/>
      <c r="C25" s="16"/>
      <c r="D25" s="17" t="s">
        <v>143</v>
      </c>
      <c r="E25" s="23"/>
      <c r="F25" s="252"/>
      <c r="G25" s="69"/>
      <c r="H25" s="69"/>
      <c r="I25" s="70"/>
      <c r="J25" s="70"/>
      <c r="K25" s="252"/>
      <c r="L25" s="69"/>
      <c r="M25" s="69"/>
      <c r="N25" s="70"/>
      <c r="O25" s="70"/>
      <c r="P25" s="252"/>
      <c r="Q25" s="69"/>
      <c r="R25" s="69"/>
      <c r="S25" s="70"/>
      <c r="T25" s="70"/>
      <c r="U25" s="252"/>
      <c r="V25" s="71"/>
      <c r="W25" s="71"/>
      <c r="X25" s="252"/>
      <c r="Y25" s="71"/>
      <c r="Z25" s="71"/>
      <c r="AA25" s="252"/>
      <c r="AB25" s="71"/>
      <c r="AC25" s="71"/>
      <c r="AD25" s="252"/>
      <c r="AE25" s="69"/>
      <c r="AF25" s="69"/>
      <c r="AG25" s="70"/>
      <c r="AH25" s="118"/>
      <c r="AI25" s="95"/>
      <c r="AJ25" s="69"/>
      <c r="AK25" s="69"/>
      <c r="AL25" s="70"/>
      <c r="AM25" s="109"/>
      <c r="AN25" s="253"/>
      <c r="AO25" s="254"/>
      <c r="AP25" s="253"/>
      <c r="AQ25" s="251"/>
    </row>
    <row r="26" spans="2:43">
      <c r="B26" s="15"/>
      <c r="C26" s="16">
        <v>1.5</v>
      </c>
      <c r="D26" s="18" t="s">
        <v>131</v>
      </c>
      <c r="E26" s="23" t="s">
        <v>98</v>
      </c>
      <c r="F26" s="68"/>
      <c r="G26" s="70"/>
      <c r="H26" s="70"/>
      <c r="I26" s="70"/>
      <c r="J26" s="70"/>
      <c r="K26" s="68"/>
      <c r="L26" s="70"/>
      <c r="M26" s="70"/>
      <c r="N26" s="70"/>
      <c r="O26" s="70"/>
      <c r="P26" s="68"/>
      <c r="Q26" s="70"/>
      <c r="R26" s="70"/>
      <c r="S26" s="70"/>
      <c r="T26" s="70"/>
      <c r="U26" s="68"/>
      <c r="V26" s="71"/>
      <c r="W26" s="71"/>
      <c r="X26" s="68"/>
      <c r="Y26" s="71"/>
      <c r="Z26" s="71"/>
      <c r="AA26" s="68"/>
      <c r="AB26" s="71"/>
      <c r="AC26" s="71"/>
      <c r="AD26" s="68"/>
      <c r="AE26" s="70"/>
      <c r="AF26" s="70"/>
      <c r="AG26" s="70"/>
      <c r="AH26" s="118"/>
      <c r="AI26" s="69"/>
      <c r="AJ26" s="70"/>
      <c r="AK26" s="70"/>
      <c r="AL26" s="70"/>
      <c r="AM26" s="109"/>
      <c r="AN26" s="57"/>
      <c r="AO26" s="56"/>
      <c r="AP26" s="57"/>
      <c r="AQ26" s="251"/>
    </row>
    <row r="27" spans="2:43">
      <c r="B27" s="15"/>
      <c r="C27" s="16">
        <v>1.6</v>
      </c>
      <c r="D27" s="18" t="s">
        <v>99</v>
      </c>
      <c r="E27" s="23" t="s">
        <v>86</v>
      </c>
      <c r="F27" s="68"/>
      <c r="G27" s="95"/>
      <c r="H27" s="95"/>
      <c r="I27" s="238"/>
      <c r="J27" s="238"/>
      <c r="K27" s="68"/>
      <c r="L27" s="95"/>
      <c r="M27" s="95"/>
      <c r="N27" s="238"/>
      <c r="O27" s="238"/>
      <c r="P27" s="68"/>
      <c r="Q27" s="95"/>
      <c r="R27" s="95"/>
      <c r="S27" s="238"/>
      <c r="T27" s="238"/>
      <c r="U27" s="68"/>
      <c r="V27" s="110"/>
      <c r="W27" s="110"/>
      <c r="X27" s="68"/>
      <c r="Y27" s="110"/>
      <c r="Z27" s="110"/>
      <c r="AA27" s="68"/>
      <c r="AB27" s="110"/>
      <c r="AC27" s="110"/>
      <c r="AD27" s="68"/>
      <c r="AE27" s="95"/>
      <c r="AF27" s="95"/>
      <c r="AG27" s="238"/>
      <c r="AH27" s="239"/>
      <c r="AI27" s="69"/>
      <c r="AJ27" s="95"/>
      <c r="AK27" s="95"/>
      <c r="AL27" s="238"/>
      <c r="AM27" s="240"/>
      <c r="AN27" s="57"/>
      <c r="AO27" s="56"/>
      <c r="AP27" s="57"/>
      <c r="AQ27" s="251"/>
    </row>
    <row r="28" spans="2:43">
      <c r="B28" s="15"/>
      <c r="C28" s="16">
        <v>1.7</v>
      </c>
      <c r="D28" s="18" t="s">
        <v>70</v>
      </c>
      <c r="E28" s="23" t="s">
        <v>21</v>
      </c>
      <c r="F28" s="68"/>
      <c r="G28" s="69"/>
      <c r="H28" s="69"/>
      <c r="I28" s="70"/>
      <c r="J28" s="70"/>
      <c r="K28" s="68"/>
      <c r="L28" s="69"/>
      <c r="M28" s="69"/>
      <c r="N28" s="70"/>
      <c r="O28" s="70"/>
      <c r="P28" s="68"/>
      <c r="Q28" s="69"/>
      <c r="R28" s="69"/>
      <c r="S28" s="70"/>
      <c r="T28" s="70"/>
      <c r="U28" s="68"/>
      <c r="V28" s="60"/>
      <c r="W28" s="60"/>
      <c r="X28" s="68"/>
      <c r="Y28" s="60"/>
      <c r="Z28" s="60"/>
      <c r="AA28" s="68"/>
      <c r="AB28" s="60"/>
      <c r="AC28" s="60"/>
      <c r="AD28" s="68"/>
      <c r="AE28" s="69"/>
      <c r="AF28" s="69"/>
      <c r="AG28" s="70"/>
      <c r="AH28" s="118"/>
      <c r="AI28" s="69"/>
      <c r="AJ28" s="69"/>
      <c r="AK28" s="69"/>
      <c r="AL28" s="70"/>
      <c r="AM28" s="109"/>
      <c r="AN28" s="57"/>
      <c r="AO28" s="56"/>
      <c r="AP28" s="57"/>
      <c r="AQ28" s="251"/>
    </row>
    <row r="29" spans="2:43">
      <c r="B29" s="15"/>
      <c r="C29" s="40">
        <v>1.8</v>
      </c>
      <c r="D29" s="18" t="s">
        <v>71</v>
      </c>
      <c r="E29" s="23" t="s">
        <v>22</v>
      </c>
      <c r="F29" s="68"/>
      <c r="G29" s="69"/>
      <c r="H29" s="69"/>
      <c r="I29" s="70"/>
      <c r="J29" s="70"/>
      <c r="K29" s="68"/>
      <c r="L29" s="69"/>
      <c r="M29" s="69"/>
      <c r="N29" s="70"/>
      <c r="O29" s="70"/>
      <c r="P29" s="68"/>
      <c r="Q29" s="69"/>
      <c r="R29" s="69"/>
      <c r="S29" s="70"/>
      <c r="T29" s="70"/>
      <c r="U29" s="68"/>
      <c r="V29" s="60"/>
      <c r="W29" s="60"/>
      <c r="X29" s="68"/>
      <c r="Y29" s="60"/>
      <c r="Z29" s="60"/>
      <c r="AA29" s="68"/>
      <c r="AB29" s="60"/>
      <c r="AC29" s="60"/>
      <c r="AD29" s="68"/>
      <c r="AE29" s="69"/>
      <c r="AF29" s="69"/>
      <c r="AG29" s="70"/>
      <c r="AH29" s="118"/>
      <c r="AI29" s="69"/>
      <c r="AJ29" s="69"/>
      <c r="AK29" s="69"/>
      <c r="AL29" s="70"/>
      <c r="AM29" s="109"/>
      <c r="AN29" s="57"/>
      <c r="AO29" s="56"/>
      <c r="AP29" s="57"/>
      <c r="AQ29" s="251"/>
    </row>
    <row r="30" spans="2:43" ht="24.9">
      <c r="B30" s="15"/>
      <c r="C30" s="16">
        <v>1.9</v>
      </c>
      <c r="D30" s="17" t="s">
        <v>211</v>
      </c>
      <c r="E30" s="23"/>
      <c r="F30" s="68"/>
      <c r="G30" s="69"/>
      <c r="H30" s="69"/>
      <c r="I30" s="70"/>
      <c r="J30" s="70"/>
      <c r="K30" s="68"/>
      <c r="L30" s="69"/>
      <c r="M30" s="69"/>
      <c r="N30" s="70"/>
      <c r="O30" s="70"/>
      <c r="P30" s="68"/>
      <c r="Q30" s="69"/>
      <c r="R30" s="69"/>
      <c r="S30" s="70"/>
      <c r="T30" s="70"/>
      <c r="U30" s="68"/>
      <c r="V30" s="60"/>
      <c r="W30" s="60"/>
      <c r="X30" s="68"/>
      <c r="Y30" s="60"/>
      <c r="Z30" s="60"/>
      <c r="AA30" s="68"/>
      <c r="AB30" s="60"/>
      <c r="AC30" s="60"/>
      <c r="AD30" s="68"/>
      <c r="AE30" s="69"/>
      <c r="AF30" s="69"/>
      <c r="AG30" s="70"/>
      <c r="AH30" s="118"/>
      <c r="AI30" s="69"/>
      <c r="AJ30" s="69"/>
      <c r="AK30" s="69"/>
      <c r="AL30" s="70"/>
      <c r="AM30" s="109"/>
      <c r="AN30" s="72"/>
      <c r="AO30" s="111"/>
      <c r="AP30" s="72"/>
      <c r="AQ30" s="251"/>
    </row>
    <row r="31" spans="2:43" ht="27" customHeight="1">
      <c r="B31" s="15"/>
      <c r="C31" s="78">
        <v>1.1000000000000001</v>
      </c>
      <c r="D31" s="17" t="s">
        <v>192</v>
      </c>
      <c r="E31" s="23"/>
      <c r="F31" s="68"/>
      <c r="G31" s="69"/>
      <c r="H31" s="69"/>
      <c r="I31" s="70"/>
      <c r="J31" s="70"/>
      <c r="K31" s="68"/>
      <c r="L31" s="69"/>
      <c r="M31" s="69"/>
      <c r="N31" s="70"/>
      <c r="O31" s="70"/>
      <c r="P31" s="68"/>
      <c r="Q31" s="69"/>
      <c r="R31" s="69"/>
      <c r="S31" s="70"/>
      <c r="T31" s="70"/>
      <c r="U31" s="68"/>
      <c r="V31" s="60"/>
      <c r="W31" s="60"/>
      <c r="X31" s="68"/>
      <c r="Y31" s="60"/>
      <c r="Z31" s="60"/>
      <c r="AA31" s="68"/>
      <c r="AB31" s="60"/>
      <c r="AC31" s="60"/>
      <c r="AD31" s="68"/>
      <c r="AE31" s="69"/>
      <c r="AF31" s="69"/>
      <c r="AG31" s="70"/>
      <c r="AH31" s="118"/>
      <c r="AI31" s="69"/>
      <c r="AJ31" s="69"/>
      <c r="AK31" s="69"/>
      <c r="AL31" s="70"/>
      <c r="AM31" s="109"/>
      <c r="AN31" s="72"/>
      <c r="AO31" s="111"/>
      <c r="AP31" s="72"/>
      <c r="AQ31" s="251"/>
    </row>
    <row r="32" spans="2:43">
      <c r="B32" s="307"/>
      <c r="C32" s="363"/>
      <c r="D32" s="364"/>
      <c r="E32" s="338"/>
      <c r="F32" s="365"/>
      <c r="G32" s="366"/>
      <c r="H32" s="366"/>
      <c r="I32" s="367"/>
      <c r="J32" s="367"/>
      <c r="K32" s="365"/>
      <c r="L32" s="366"/>
      <c r="M32" s="366"/>
      <c r="N32" s="367"/>
      <c r="O32" s="367"/>
      <c r="P32" s="365"/>
      <c r="Q32" s="366"/>
      <c r="R32" s="366"/>
      <c r="S32" s="367"/>
      <c r="T32" s="367"/>
      <c r="U32" s="365"/>
      <c r="V32" s="368"/>
      <c r="W32" s="368"/>
      <c r="X32" s="365"/>
      <c r="Y32" s="368"/>
      <c r="Z32" s="368"/>
      <c r="AA32" s="365"/>
      <c r="AB32" s="368"/>
      <c r="AC32" s="368"/>
      <c r="AD32" s="365"/>
      <c r="AE32" s="366"/>
      <c r="AF32" s="366"/>
      <c r="AG32" s="367"/>
      <c r="AH32" s="369"/>
      <c r="AI32" s="366"/>
      <c r="AJ32" s="366"/>
      <c r="AK32" s="366"/>
      <c r="AL32" s="367"/>
      <c r="AM32" s="370"/>
      <c r="AN32" s="371"/>
      <c r="AO32" s="372"/>
      <c r="AP32" s="371"/>
      <c r="AQ32" s="373"/>
    </row>
    <row r="33" spans="2:43">
      <c r="B33" s="15" t="s">
        <v>2</v>
      </c>
      <c r="C33" s="19" t="s">
        <v>160</v>
      </c>
      <c r="D33" s="20"/>
      <c r="E33" s="346"/>
      <c r="F33" s="374"/>
      <c r="G33" s="375"/>
      <c r="H33" s="375"/>
      <c r="I33" s="375"/>
      <c r="J33" s="375"/>
      <c r="K33" s="374"/>
      <c r="L33" s="375"/>
      <c r="M33" s="375"/>
      <c r="N33" s="375"/>
      <c r="O33" s="375"/>
      <c r="P33" s="374"/>
      <c r="Q33" s="375"/>
      <c r="R33" s="375"/>
      <c r="S33" s="375"/>
      <c r="T33" s="375"/>
      <c r="U33" s="374"/>
      <c r="V33" s="375"/>
      <c r="W33" s="375"/>
      <c r="X33" s="374"/>
      <c r="Y33" s="375"/>
      <c r="Z33" s="375"/>
      <c r="AA33" s="374"/>
      <c r="AB33" s="375"/>
      <c r="AC33" s="375"/>
      <c r="AD33" s="374"/>
      <c r="AE33" s="375"/>
      <c r="AF33" s="375"/>
      <c r="AG33" s="375"/>
      <c r="AH33" s="376"/>
      <c r="AI33" s="375"/>
      <c r="AJ33" s="375"/>
      <c r="AK33" s="375"/>
      <c r="AL33" s="375"/>
      <c r="AM33" s="377"/>
      <c r="AN33" s="378"/>
      <c r="AO33" s="379"/>
      <c r="AP33" s="378"/>
      <c r="AQ33" s="373"/>
    </row>
    <row r="34" spans="2:43">
      <c r="B34" s="15"/>
      <c r="C34" s="16">
        <v>2.1</v>
      </c>
      <c r="D34" s="18" t="s">
        <v>137</v>
      </c>
      <c r="E34" s="16"/>
      <c r="F34" s="374"/>
      <c r="G34" s="375"/>
      <c r="H34" s="375"/>
      <c r="I34" s="375"/>
      <c r="J34" s="375"/>
      <c r="K34" s="374"/>
      <c r="L34" s="375"/>
      <c r="M34" s="375"/>
      <c r="N34" s="375"/>
      <c r="O34" s="375"/>
      <c r="P34" s="374"/>
      <c r="Q34" s="375"/>
      <c r="R34" s="375"/>
      <c r="S34" s="375"/>
      <c r="T34" s="375"/>
      <c r="U34" s="374"/>
      <c r="V34" s="375"/>
      <c r="W34" s="375"/>
      <c r="X34" s="374"/>
      <c r="Y34" s="375"/>
      <c r="Z34" s="375"/>
      <c r="AA34" s="374"/>
      <c r="AB34" s="375"/>
      <c r="AC34" s="375"/>
      <c r="AD34" s="374"/>
      <c r="AE34" s="375"/>
      <c r="AF34" s="375"/>
      <c r="AG34" s="375"/>
      <c r="AH34" s="376"/>
      <c r="AI34" s="375"/>
      <c r="AJ34" s="375"/>
      <c r="AK34" s="375"/>
      <c r="AL34" s="375"/>
      <c r="AM34" s="377"/>
      <c r="AN34" s="381"/>
      <c r="AO34" s="382"/>
      <c r="AP34" s="381"/>
      <c r="AQ34" s="373"/>
    </row>
    <row r="35" spans="2:43">
      <c r="B35" s="15"/>
      <c r="C35" s="16"/>
      <c r="D35" s="18" t="s">
        <v>206</v>
      </c>
      <c r="E35" s="16" t="s">
        <v>96</v>
      </c>
      <c r="F35" s="68"/>
      <c r="G35" s="95"/>
      <c r="H35" s="95"/>
      <c r="I35" s="95"/>
      <c r="J35" s="95"/>
      <c r="K35" s="68"/>
      <c r="L35" s="95"/>
      <c r="M35" s="95"/>
      <c r="N35" s="95"/>
      <c r="O35" s="95"/>
      <c r="P35" s="68"/>
      <c r="Q35" s="95"/>
      <c r="R35" s="95"/>
      <c r="S35" s="95"/>
      <c r="T35" s="95"/>
      <c r="U35" s="68"/>
      <c r="V35" s="95"/>
      <c r="W35" s="95"/>
      <c r="X35" s="68"/>
      <c r="Y35" s="95"/>
      <c r="Z35" s="95"/>
      <c r="AA35" s="68"/>
      <c r="AB35" s="95"/>
      <c r="AC35" s="95"/>
      <c r="AD35" s="68"/>
      <c r="AE35" s="95"/>
      <c r="AF35" s="95"/>
      <c r="AG35" s="95"/>
      <c r="AH35" s="120"/>
      <c r="AI35" s="69"/>
      <c r="AJ35" s="95"/>
      <c r="AK35" s="95"/>
      <c r="AL35" s="95"/>
      <c r="AM35" s="110"/>
      <c r="AN35" s="57"/>
      <c r="AO35" s="56"/>
      <c r="AP35" s="57"/>
      <c r="AQ35" s="251"/>
    </row>
    <row r="36" spans="2:43" ht="28.5" customHeight="1">
      <c r="B36" s="15"/>
      <c r="C36" s="16"/>
      <c r="D36" s="17" t="s">
        <v>193</v>
      </c>
      <c r="E36" s="94"/>
      <c r="F36" s="252"/>
      <c r="G36" s="69"/>
      <c r="H36" s="69"/>
      <c r="I36" s="69"/>
      <c r="J36" s="69"/>
      <c r="K36" s="95"/>
      <c r="L36" s="69"/>
      <c r="M36" s="69"/>
      <c r="N36" s="69"/>
      <c r="O36" s="69"/>
      <c r="P36" s="95"/>
      <c r="Q36" s="69"/>
      <c r="R36" s="69"/>
      <c r="S36" s="69"/>
      <c r="T36" s="71"/>
      <c r="U36" s="252"/>
      <c r="V36" s="71"/>
      <c r="W36" s="71"/>
      <c r="X36" s="252"/>
      <c r="Y36" s="71"/>
      <c r="Z36" s="71"/>
      <c r="AA36" s="252"/>
      <c r="AB36" s="71"/>
      <c r="AC36" s="71"/>
      <c r="AD36" s="252"/>
      <c r="AE36" s="69"/>
      <c r="AF36" s="69"/>
      <c r="AG36" s="69"/>
      <c r="AH36" s="119"/>
      <c r="AI36" s="95"/>
      <c r="AJ36" s="69"/>
      <c r="AK36" s="69"/>
      <c r="AL36" s="69"/>
      <c r="AM36" s="71"/>
      <c r="AN36" s="255"/>
      <c r="AO36" s="256"/>
      <c r="AP36" s="255"/>
      <c r="AQ36" s="251"/>
    </row>
    <row r="37" spans="2:43" s="8" customFormat="1">
      <c r="B37" s="39"/>
      <c r="C37" s="16">
        <v>2.2000000000000002</v>
      </c>
      <c r="D37" s="18" t="s">
        <v>126</v>
      </c>
      <c r="E37" s="346"/>
      <c r="F37" s="374"/>
      <c r="G37" s="375"/>
      <c r="H37" s="375"/>
      <c r="I37" s="375"/>
      <c r="J37" s="375"/>
      <c r="K37" s="374"/>
      <c r="L37" s="375"/>
      <c r="M37" s="375"/>
      <c r="N37" s="375"/>
      <c r="O37" s="375"/>
      <c r="P37" s="374"/>
      <c r="Q37" s="375"/>
      <c r="R37" s="375"/>
      <c r="S37" s="375"/>
      <c r="T37" s="375"/>
      <c r="U37" s="374"/>
      <c r="V37" s="375"/>
      <c r="W37" s="375"/>
      <c r="X37" s="374"/>
      <c r="Y37" s="375"/>
      <c r="Z37" s="375"/>
      <c r="AA37" s="374"/>
      <c r="AB37" s="375"/>
      <c r="AC37" s="375"/>
      <c r="AD37" s="374"/>
      <c r="AE37" s="375"/>
      <c r="AF37" s="375"/>
      <c r="AG37" s="375"/>
      <c r="AH37" s="376"/>
      <c r="AI37" s="375"/>
      <c r="AJ37" s="375"/>
      <c r="AK37" s="375"/>
      <c r="AL37" s="375"/>
      <c r="AM37" s="377"/>
      <c r="AN37" s="378"/>
      <c r="AO37" s="379"/>
      <c r="AP37" s="378"/>
      <c r="AQ37" s="373"/>
    </row>
    <row r="38" spans="2:43" s="8" customFormat="1" ht="24.9">
      <c r="B38" s="39"/>
      <c r="C38" s="16"/>
      <c r="D38" s="17" t="s">
        <v>185</v>
      </c>
      <c r="E38" s="16" t="s">
        <v>10</v>
      </c>
      <c r="F38" s="68"/>
      <c r="G38" s="95"/>
      <c r="H38" s="95"/>
      <c r="I38" s="238"/>
      <c r="J38" s="238"/>
      <c r="K38" s="68"/>
      <c r="L38" s="95"/>
      <c r="M38" s="95"/>
      <c r="N38" s="238"/>
      <c r="O38" s="238"/>
      <c r="P38" s="68"/>
      <c r="Q38" s="95"/>
      <c r="R38" s="95"/>
      <c r="S38" s="238"/>
      <c r="T38" s="238"/>
      <c r="U38" s="68"/>
      <c r="V38" s="110"/>
      <c r="W38" s="110"/>
      <c r="X38" s="68"/>
      <c r="Y38" s="110"/>
      <c r="Z38" s="110"/>
      <c r="AA38" s="68"/>
      <c r="AB38" s="110"/>
      <c r="AC38" s="110"/>
      <c r="AD38" s="68"/>
      <c r="AE38" s="95"/>
      <c r="AF38" s="95"/>
      <c r="AG38" s="238"/>
      <c r="AH38" s="239"/>
      <c r="AI38" s="69"/>
      <c r="AJ38" s="95"/>
      <c r="AK38" s="95"/>
      <c r="AL38" s="238"/>
      <c r="AM38" s="240"/>
      <c r="AN38" s="57"/>
      <c r="AO38" s="56"/>
      <c r="AP38" s="57"/>
      <c r="AQ38" s="251"/>
    </row>
    <row r="39" spans="2:43" s="8" customFormat="1" ht="24.9">
      <c r="B39" s="39"/>
      <c r="C39" s="16"/>
      <c r="D39" s="17" t="s">
        <v>145</v>
      </c>
      <c r="E39" s="16"/>
      <c r="F39" s="252"/>
      <c r="G39" s="69"/>
      <c r="H39" s="69"/>
      <c r="I39" s="69"/>
      <c r="J39" s="69"/>
      <c r="K39" s="95"/>
      <c r="L39" s="69"/>
      <c r="M39" s="69"/>
      <c r="N39" s="69"/>
      <c r="O39" s="69"/>
      <c r="P39" s="95"/>
      <c r="Q39" s="69"/>
      <c r="R39" s="69"/>
      <c r="S39" s="69"/>
      <c r="T39" s="71"/>
      <c r="U39" s="252"/>
      <c r="V39" s="71"/>
      <c r="W39" s="71"/>
      <c r="X39" s="252"/>
      <c r="Y39" s="71"/>
      <c r="Z39" s="71"/>
      <c r="AA39" s="252"/>
      <c r="AB39" s="71"/>
      <c r="AC39" s="71"/>
      <c r="AD39" s="252"/>
      <c r="AE39" s="69"/>
      <c r="AF39" s="69"/>
      <c r="AG39" s="69"/>
      <c r="AH39" s="119"/>
      <c r="AI39" s="95"/>
      <c r="AJ39" s="69"/>
      <c r="AK39" s="69"/>
      <c r="AL39" s="69"/>
      <c r="AM39" s="71"/>
      <c r="AN39" s="255"/>
      <c r="AO39" s="256"/>
      <c r="AP39" s="255"/>
      <c r="AQ39" s="251"/>
    </row>
    <row r="40" spans="2:43">
      <c r="B40" s="15"/>
      <c r="C40" s="16">
        <v>2.2999999999999998</v>
      </c>
      <c r="D40" s="18" t="s">
        <v>91</v>
      </c>
      <c r="E40" s="16" t="s">
        <v>94</v>
      </c>
      <c r="F40" s="68"/>
      <c r="G40" s="95"/>
      <c r="H40" s="95"/>
      <c r="I40" s="95"/>
      <c r="J40" s="95"/>
      <c r="K40" s="68"/>
      <c r="L40" s="95"/>
      <c r="M40" s="95"/>
      <c r="N40" s="95"/>
      <c r="O40" s="95"/>
      <c r="P40" s="68"/>
      <c r="Q40" s="95"/>
      <c r="R40" s="95"/>
      <c r="S40" s="95"/>
      <c r="T40" s="95"/>
      <c r="U40" s="68"/>
      <c r="V40" s="95"/>
      <c r="W40" s="95"/>
      <c r="X40" s="68"/>
      <c r="Y40" s="95"/>
      <c r="Z40" s="95"/>
      <c r="AA40" s="68"/>
      <c r="AB40" s="95"/>
      <c r="AC40" s="95"/>
      <c r="AD40" s="68"/>
      <c r="AE40" s="95"/>
      <c r="AF40" s="95"/>
      <c r="AG40" s="95"/>
      <c r="AH40" s="120"/>
      <c r="AI40" s="69"/>
      <c r="AJ40" s="95"/>
      <c r="AK40" s="95"/>
      <c r="AL40" s="95"/>
      <c r="AM40" s="110"/>
      <c r="AN40" s="57"/>
      <c r="AO40" s="56"/>
      <c r="AP40" s="57"/>
      <c r="AQ40" s="251"/>
    </row>
    <row r="41" spans="2:43" s="8" customFormat="1">
      <c r="B41" s="39"/>
      <c r="C41" s="16">
        <v>2.4</v>
      </c>
      <c r="D41" s="18" t="s">
        <v>127</v>
      </c>
      <c r="E41" s="380"/>
      <c r="F41" s="374"/>
      <c r="G41" s="375"/>
      <c r="H41" s="375"/>
      <c r="I41" s="375"/>
      <c r="J41" s="375"/>
      <c r="K41" s="374"/>
      <c r="L41" s="375"/>
      <c r="M41" s="375"/>
      <c r="N41" s="375"/>
      <c r="O41" s="375"/>
      <c r="P41" s="374"/>
      <c r="Q41" s="375"/>
      <c r="R41" s="375"/>
      <c r="S41" s="375"/>
      <c r="T41" s="375"/>
      <c r="U41" s="374"/>
      <c r="V41" s="375"/>
      <c r="W41" s="375"/>
      <c r="X41" s="374"/>
      <c r="Y41" s="375"/>
      <c r="Z41" s="375"/>
      <c r="AA41" s="374"/>
      <c r="AB41" s="375"/>
      <c r="AC41" s="375"/>
      <c r="AD41" s="374"/>
      <c r="AE41" s="375"/>
      <c r="AF41" s="375"/>
      <c r="AG41" s="375"/>
      <c r="AH41" s="376"/>
      <c r="AI41" s="375"/>
      <c r="AJ41" s="375"/>
      <c r="AK41" s="375"/>
      <c r="AL41" s="375"/>
      <c r="AM41" s="377"/>
      <c r="AN41" s="381"/>
      <c r="AO41" s="382"/>
      <c r="AP41" s="381"/>
      <c r="AQ41" s="373"/>
    </row>
    <row r="42" spans="2:43" s="8" customFormat="1" ht="24.9">
      <c r="B42" s="39"/>
      <c r="C42" s="16"/>
      <c r="D42" s="17" t="s">
        <v>186</v>
      </c>
      <c r="E42" s="16" t="s">
        <v>11</v>
      </c>
      <c r="F42" s="68"/>
      <c r="G42" s="95"/>
      <c r="H42" s="95"/>
      <c r="I42" s="238"/>
      <c r="J42" s="238"/>
      <c r="K42" s="68"/>
      <c r="L42" s="95"/>
      <c r="M42" s="95"/>
      <c r="N42" s="238"/>
      <c r="O42" s="238"/>
      <c r="P42" s="68"/>
      <c r="Q42" s="95"/>
      <c r="R42" s="95"/>
      <c r="S42" s="238"/>
      <c r="T42" s="238"/>
      <c r="U42" s="68"/>
      <c r="V42" s="110"/>
      <c r="W42" s="110"/>
      <c r="X42" s="68"/>
      <c r="Y42" s="110"/>
      <c r="Z42" s="110"/>
      <c r="AA42" s="68"/>
      <c r="AB42" s="110"/>
      <c r="AC42" s="110"/>
      <c r="AD42" s="68"/>
      <c r="AE42" s="95"/>
      <c r="AF42" s="95"/>
      <c r="AG42" s="238"/>
      <c r="AH42" s="239"/>
      <c r="AI42" s="69"/>
      <c r="AJ42" s="95"/>
      <c r="AK42" s="95"/>
      <c r="AL42" s="238"/>
      <c r="AM42" s="240"/>
      <c r="AN42" s="57"/>
      <c r="AO42" s="56"/>
      <c r="AP42" s="57"/>
      <c r="AQ42" s="251"/>
    </row>
    <row r="43" spans="2:43" s="8" customFormat="1" ht="24.9">
      <c r="B43" s="39"/>
      <c r="C43" s="16"/>
      <c r="D43" s="17" t="s">
        <v>144</v>
      </c>
      <c r="E43" s="16"/>
      <c r="F43" s="252"/>
      <c r="G43" s="69"/>
      <c r="H43" s="69"/>
      <c r="I43" s="69"/>
      <c r="J43" s="69"/>
      <c r="K43" s="95"/>
      <c r="L43" s="69"/>
      <c r="M43" s="69"/>
      <c r="N43" s="69"/>
      <c r="O43" s="69"/>
      <c r="P43" s="95"/>
      <c r="Q43" s="69"/>
      <c r="R43" s="69"/>
      <c r="S43" s="69"/>
      <c r="T43" s="71"/>
      <c r="U43" s="252"/>
      <c r="V43" s="71"/>
      <c r="W43" s="71"/>
      <c r="X43" s="252"/>
      <c r="Y43" s="71"/>
      <c r="Z43" s="71"/>
      <c r="AA43" s="252"/>
      <c r="AB43" s="71"/>
      <c r="AC43" s="71"/>
      <c r="AD43" s="252"/>
      <c r="AE43" s="69"/>
      <c r="AF43" s="69"/>
      <c r="AG43" s="69"/>
      <c r="AH43" s="119"/>
      <c r="AI43" s="95"/>
      <c r="AJ43" s="69"/>
      <c r="AK43" s="69"/>
      <c r="AL43" s="69"/>
      <c r="AM43" s="71"/>
      <c r="AN43" s="255"/>
      <c r="AO43" s="256"/>
      <c r="AP43" s="255"/>
      <c r="AQ43" s="251"/>
    </row>
    <row r="44" spans="2:43">
      <c r="B44" s="15"/>
      <c r="C44" s="16">
        <v>2.5</v>
      </c>
      <c r="D44" s="18" t="s">
        <v>92</v>
      </c>
      <c r="E44" s="16" t="s">
        <v>95</v>
      </c>
      <c r="F44" s="68"/>
      <c r="G44" s="95"/>
      <c r="H44" s="95"/>
      <c r="I44" s="95"/>
      <c r="J44" s="95"/>
      <c r="K44" s="68"/>
      <c r="L44" s="95"/>
      <c r="M44" s="95"/>
      <c r="N44" s="95"/>
      <c r="O44" s="95"/>
      <c r="P44" s="68"/>
      <c r="Q44" s="95"/>
      <c r="R44" s="95"/>
      <c r="S44" s="95"/>
      <c r="T44" s="95"/>
      <c r="U44" s="68"/>
      <c r="V44" s="95"/>
      <c r="W44" s="95"/>
      <c r="X44" s="68"/>
      <c r="Y44" s="95"/>
      <c r="Z44" s="95"/>
      <c r="AA44" s="68"/>
      <c r="AB44" s="95"/>
      <c r="AC44" s="95"/>
      <c r="AD44" s="68"/>
      <c r="AE44" s="95"/>
      <c r="AF44" s="95"/>
      <c r="AG44" s="95"/>
      <c r="AH44" s="120"/>
      <c r="AI44" s="69"/>
      <c r="AJ44" s="95"/>
      <c r="AK44" s="95"/>
      <c r="AL44" s="95"/>
      <c r="AM44" s="110"/>
      <c r="AN44" s="57"/>
      <c r="AO44" s="56"/>
      <c r="AP44" s="57"/>
      <c r="AQ44" s="251"/>
    </row>
    <row r="45" spans="2:43" s="8" customFormat="1">
      <c r="B45" s="39"/>
      <c r="C45" s="16">
        <v>2.6</v>
      </c>
      <c r="D45" s="18" t="s">
        <v>128</v>
      </c>
      <c r="E45" s="380"/>
      <c r="F45" s="374"/>
      <c r="G45" s="375"/>
      <c r="H45" s="375"/>
      <c r="I45" s="375"/>
      <c r="J45" s="375"/>
      <c r="K45" s="374"/>
      <c r="L45" s="375"/>
      <c r="M45" s="375"/>
      <c r="N45" s="375"/>
      <c r="O45" s="375"/>
      <c r="P45" s="374"/>
      <c r="Q45" s="375"/>
      <c r="R45" s="375"/>
      <c r="S45" s="375"/>
      <c r="T45" s="375"/>
      <c r="U45" s="374"/>
      <c r="V45" s="375"/>
      <c r="W45" s="375"/>
      <c r="X45" s="374"/>
      <c r="Y45" s="375"/>
      <c r="Z45" s="375"/>
      <c r="AA45" s="374"/>
      <c r="AB45" s="375"/>
      <c r="AC45" s="375"/>
      <c r="AD45" s="374"/>
      <c r="AE45" s="375"/>
      <c r="AF45" s="375"/>
      <c r="AG45" s="375"/>
      <c r="AH45" s="376"/>
      <c r="AI45" s="375"/>
      <c r="AJ45" s="375"/>
      <c r="AK45" s="375"/>
      <c r="AL45" s="375"/>
      <c r="AM45" s="377"/>
      <c r="AN45" s="381"/>
      <c r="AO45" s="382"/>
      <c r="AP45" s="381"/>
      <c r="AQ45" s="373"/>
    </row>
    <row r="46" spans="2:43" s="8" customFormat="1">
      <c r="B46" s="39"/>
      <c r="C46" s="16"/>
      <c r="D46" s="18" t="s">
        <v>161</v>
      </c>
      <c r="E46" s="16" t="s">
        <v>12</v>
      </c>
      <c r="F46" s="68"/>
      <c r="G46" s="95"/>
      <c r="H46" s="95"/>
      <c r="I46" s="95"/>
      <c r="J46" s="95"/>
      <c r="K46" s="68"/>
      <c r="L46" s="95"/>
      <c r="M46" s="95"/>
      <c r="N46" s="95"/>
      <c r="O46" s="95"/>
      <c r="P46" s="68"/>
      <c r="Q46" s="95"/>
      <c r="R46" s="95"/>
      <c r="S46" s="95"/>
      <c r="T46" s="95"/>
      <c r="U46" s="68"/>
      <c r="V46" s="95"/>
      <c r="W46" s="95"/>
      <c r="X46" s="68"/>
      <c r="Y46" s="95"/>
      <c r="Z46" s="95"/>
      <c r="AA46" s="68"/>
      <c r="AB46" s="95"/>
      <c r="AC46" s="95"/>
      <c r="AD46" s="68"/>
      <c r="AE46" s="95"/>
      <c r="AF46" s="95"/>
      <c r="AG46" s="95"/>
      <c r="AH46" s="120"/>
      <c r="AI46" s="69"/>
      <c r="AJ46" s="95"/>
      <c r="AK46" s="95"/>
      <c r="AL46" s="95"/>
      <c r="AM46" s="110"/>
      <c r="AN46" s="57"/>
      <c r="AO46" s="56"/>
      <c r="AP46" s="57"/>
      <c r="AQ46" s="251"/>
    </row>
    <row r="47" spans="2:43" s="8" customFormat="1">
      <c r="B47" s="39"/>
      <c r="C47" s="16"/>
      <c r="D47" s="17" t="s">
        <v>162</v>
      </c>
      <c r="E47" s="16"/>
      <c r="F47" s="252"/>
      <c r="G47" s="69"/>
      <c r="H47" s="69"/>
      <c r="I47" s="69"/>
      <c r="J47" s="69"/>
      <c r="K47" s="95"/>
      <c r="L47" s="69"/>
      <c r="M47" s="69"/>
      <c r="N47" s="69"/>
      <c r="O47" s="69"/>
      <c r="P47" s="95"/>
      <c r="Q47" s="69"/>
      <c r="R47" s="69"/>
      <c r="S47" s="69"/>
      <c r="T47" s="71"/>
      <c r="U47" s="252"/>
      <c r="V47" s="71"/>
      <c r="W47" s="71"/>
      <c r="X47" s="252"/>
      <c r="Y47" s="71"/>
      <c r="Z47" s="71"/>
      <c r="AA47" s="252"/>
      <c r="AB47" s="71"/>
      <c r="AC47" s="71"/>
      <c r="AD47" s="252"/>
      <c r="AE47" s="69"/>
      <c r="AF47" s="69"/>
      <c r="AG47" s="69"/>
      <c r="AH47" s="119"/>
      <c r="AI47" s="95"/>
      <c r="AJ47" s="69"/>
      <c r="AK47" s="69"/>
      <c r="AL47" s="69"/>
      <c r="AM47" s="71"/>
      <c r="AN47" s="255"/>
      <c r="AO47" s="256"/>
      <c r="AP47" s="255"/>
      <c r="AQ47" s="251"/>
    </row>
    <row r="48" spans="2:43">
      <c r="B48" s="15"/>
      <c r="C48" s="16">
        <v>2.7</v>
      </c>
      <c r="D48" s="18" t="s">
        <v>72</v>
      </c>
      <c r="E48" s="16" t="s">
        <v>13</v>
      </c>
      <c r="F48" s="68"/>
      <c r="G48" s="69"/>
      <c r="H48" s="69"/>
      <c r="I48" s="69"/>
      <c r="J48" s="69"/>
      <c r="K48" s="68"/>
      <c r="L48" s="69"/>
      <c r="M48" s="69"/>
      <c r="N48" s="69"/>
      <c r="O48" s="69"/>
      <c r="P48" s="68"/>
      <c r="Q48" s="69"/>
      <c r="R48" s="69"/>
      <c r="S48" s="69"/>
      <c r="T48" s="69"/>
      <c r="U48" s="68"/>
      <c r="V48" s="69"/>
      <c r="W48" s="69"/>
      <c r="X48" s="68"/>
      <c r="Y48" s="69"/>
      <c r="Z48" s="69"/>
      <c r="AA48" s="68"/>
      <c r="AB48" s="69"/>
      <c r="AC48" s="69"/>
      <c r="AD48" s="68"/>
      <c r="AE48" s="69"/>
      <c r="AF48" s="69"/>
      <c r="AG48" s="69"/>
      <c r="AH48" s="119"/>
      <c r="AI48" s="69"/>
      <c r="AJ48" s="69"/>
      <c r="AK48" s="69"/>
      <c r="AL48" s="69"/>
      <c r="AM48" s="71"/>
      <c r="AN48" s="59"/>
      <c r="AO48" s="58"/>
      <c r="AP48" s="59"/>
      <c r="AQ48" s="251"/>
    </row>
    <row r="49" spans="2:43">
      <c r="B49" s="15"/>
      <c r="C49" s="16">
        <v>2.8</v>
      </c>
      <c r="D49" s="18" t="s">
        <v>100</v>
      </c>
      <c r="E49" s="346"/>
      <c r="F49" s="374"/>
      <c r="G49" s="375"/>
      <c r="H49" s="375"/>
      <c r="I49" s="375"/>
      <c r="J49" s="375"/>
      <c r="K49" s="374"/>
      <c r="L49" s="375"/>
      <c r="M49" s="375"/>
      <c r="N49" s="375"/>
      <c r="O49" s="375"/>
      <c r="P49" s="374"/>
      <c r="Q49" s="375"/>
      <c r="R49" s="375"/>
      <c r="S49" s="375"/>
      <c r="T49" s="375"/>
      <c r="U49" s="374"/>
      <c r="V49" s="375"/>
      <c r="W49" s="375"/>
      <c r="X49" s="374"/>
      <c r="Y49" s="375"/>
      <c r="Z49" s="375"/>
      <c r="AA49" s="374"/>
      <c r="AB49" s="375"/>
      <c r="AC49" s="375"/>
      <c r="AD49" s="374"/>
      <c r="AE49" s="375"/>
      <c r="AF49" s="375"/>
      <c r="AG49" s="375"/>
      <c r="AH49" s="376"/>
      <c r="AI49" s="375"/>
      <c r="AJ49" s="375"/>
      <c r="AK49" s="375"/>
      <c r="AL49" s="375"/>
      <c r="AM49" s="377"/>
      <c r="AN49" s="378"/>
      <c r="AO49" s="379"/>
      <c r="AP49" s="378"/>
      <c r="AQ49" s="373"/>
    </row>
    <row r="50" spans="2:43" ht="28.5" customHeight="1">
      <c r="B50" s="15"/>
      <c r="C50" s="16"/>
      <c r="D50" s="17" t="s">
        <v>205</v>
      </c>
      <c r="E50" s="16" t="s">
        <v>63</v>
      </c>
      <c r="F50" s="68"/>
      <c r="G50" s="95"/>
      <c r="H50" s="95"/>
      <c r="I50" s="95"/>
      <c r="J50" s="95"/>
      <c r="K50" s="68"/>
      <c r="L50" s="95"/>
      <c r="M50" s="95"/>
      <c r="N50" s="95"/>
      <c r="O50" s="95"/>
      <c r="P50" s="68"/>
      <c r="Q50" s="95"/>
      <c r="R50" s="95"/>
      <c r="S50" s="95"/>
      <c r="T50" s="95"/>
      <c r="U50" s="68"/>
      <c r="V50" s="95"/>
      <c r="W50" s="95"/>
      <c r="X50" s="68"/>
      <c r="Y50" s="95"/>
      <c r="Z50" s="95"/>
      <c r="AA50" s="68"/>
      <c r="AB50" s="95"/>
      <c r="AC50" s="95"/>
      <c r="AD50" s="68"/>
      <c r="AE50" s="95"/>
      <c r="AF50" s="95"/>
      <c r="AG50" s="95"/>
      <c r="AH50" s="120"/>
      <c r="AI50" s="69"/>
      <c r="AJ50" s="95"/>
      <c r="AK50" s="95"/>
      <c r="AL50" s="95"/>
      <c r="AM50" s="110"/>
      <c r="AN50" s="72"/>
      <c r="AO50" s="111"/>
      <c r="AP50" s="72"/>
      <c r="AQ50" s="251"/>
    </row>
    <row r="51" spans="2:43" ht="28" customHeight="1">
      <c r="B51" s="15"/>
      <c r="C51" s="16"/>
      <c r="D51" s="17" t="s">
        <v>146</v>
      </c>
      <c r="E51" s="16"/>
      <c r="F51" s="252"/>
      <c r="G51" s="69"/>
      <c r="H51" s="69"/>
      <c r="I51" s="69"/>
      <c r="J51" s="69"/>
      <c r="K51" s="252"/>
      <c r="L51" s="69"/>
      <c r="M51" s="69"/>
      <c r="N51" s="69"/>
      <c r="O51" s="69"/>
      <c r="P51" s="252"/>
      <c r="Q51" s="69"/>
      <c r="R51" s="69"/>
      <c r="S51" s="69"/>
      <c r="T51" s="69"/>
      <c r="U51" s="252"/>
      <c r="V51" s="69"/>
      <c r="W51" s="69"/>
      <c r="X51" s="252"/>
      <c r="Y51" s="69"/>
      <c r="Z51" s="69"/>
      <c r="AA51" s="252"/>
      <c r="AB51" s="69"/>
      <c r="AC51" s="69"/>
      <c r="AD51" s="252"/>
      <c r="AE51" s="69"/>
      <c r="AF51" s="69"/>
      <c r="AG51" s="69"/>
      <c r="AH51" s="119"/>
      <c r="AI51" s="95"/>
      <c r="AJ51" s="69"/>
      <c r="AK51" s="69"/>
      <c r="AL51" s="69"/>
      <c r="AM51" s="71"/>
      <c r="AN51" s="253"/>
      <c r="AO51" s="254"/>
      <c r="AP51" s="253"/>
      <c r="AQ51" s="251"/>
    </row>
    <row r="52" spans="2:43">
      <c r="B52" s="15"/>
      <c r="C52" s="16">
        <v>2.9</v>
      </c>
      <c r="D52" s="18" t="s">
        <v>129</v>
      </c>
      <c r="E52" s="380"/>
      <c r="F52" s="374"/>
      <c r="G52" s="375"/>
      <c r="H52" s="375"/>
      <c r="I52" s="375"/>
      <c r="J52" s="375"/>
      <c r="K52" s="374"/>
      <c r="L52" s="375"/>
      <c r="M52" s="375"/>
      <c r="N52" s="375"/>
      <c r="O52" s="375"/>
      <c r="P52" s="374"/>
      <c r="Q52" s="375"/>
      <c r="R52" s="375"/>
      <c r="S52" s="375"/>
      <c r="T52" s="375"/>
      <c r="U52" s="374"/>
      <c r="V52" s="375"/>
      <c r="W52" s="375"/>
      <c r="X52" s="374"/>
      <c r="Y52" s="375"/>
      <c r="Z52" s="375"/>
      <c r="AA52" s="374"/>
      <c r="AB52" s="375"/>
      <c r="AC52" s="375"/>
      <c r="AD52" s="374"/>
      <c r="AE52" s="375"/>
      <c r="AF52" s="375"/>
      <c r="AG52" s="375"/>
      <c r="AH52" s="376"/>
      <c r="AI52" s="375"/>
      <c r="AJ52" s="375"/>
      <c r="AK52" s="375"/>
      <c r="AL52" s="375"/>
      <c r="AM52" s="377"/>
      <c r="AN52" s="378"/>
      <c r="AO52" s="379"/>
      <c r="AP52" s="378"/>
      <c r="AQ52" s="373"/>
    </row>
    <row r="53" spans="2:43">
      <c r="B53" s="15"/>
      <c r="C53" s="16"/>
      <c r="D53" s="17" t="s">
        <v>187</v>
      </c>
      <c r="E53" s="16" t="s">
        <v>64</v>
      </c>
      <c r="F53" s="68"/>
      <c r="G53" s="95"/>
      <c r="H53" s="95"/>
      <c r="I53" s="95"/>
      <c r="J53" s="95"/>
      <c r="K53" s="68"/>
      <c r="L53" s="95"/>
      <c r="M53" s="95"/>
      <c r="N53" s="95"/>
      <c r="O53" s="95"/>
      <c r="P53" s="68"/>
      <c r="Q53" s="95"/>
      <c r="R53" s="95"/>
      <c r="S53" s="95"/>
      <c r="T53" s="95"/>
      <c r="U53" s="68"/>
      <c r="V53" s="95"/>
      <c r="W53" s="95"/>
      <c r="X53" s="68"/>
      <c r="Y53" s="95"/>
      <c r="Z53" s="95"/>
      <c r="AA53" s="68"/>
      <c r="AB53" s="95"/>
      <c r="AC53" s="95"/>
      <c r="AD53" s="68"/>
      <c r="AE53" s="95"/>
      <c r="AF53" s="95"/>
      <c r="AG53" s="95"/>
      <c r="AH53" s="120"/>
      <c r="AI53" s="69"/>
      <c r="AJ53" s="95"/>
      <c r="AK53" s="95"/>
      <c r="AL53" s="95"/>
      <c r="AM53" s="110"/>
      <c r="AN53" s="72"/>
      <c r="AO53" s="111"/>
      <c r="AP53" s="72"/>
      <c r="AQ53" s="251"/>
    </row>
    <row r="54" spans="2:43" s="8" customFormat="1" ht="24.9">
      <c r="B54" s="39"/>
      <c r="C54" s="16"/>
      <c r="D54" s="17" t="s">
        <v>165</v>
      </c>
      <c r="E54" s="16"/>
      <c r="F54" s="252"/>
      <c r="G54" s="69"/>
      <c r="H54" s="69"/>
      <c r="I54" s="69"/>
      <c r="J54" s="69"/>
      <c r="K54" s="252"/>
      <c r="L54" s="69"/>
      <c r="M54" s="69"/>
      <c r="N54" s="69"/>
      <c r="O54" s="69"/>
      <c r="P54" s="252"/>
      <c r="Q54" s="69"/>
      <c r="R54" s="69"/>
      <c r="S54" s="69"/>
      <c r="T54" s="69"/>
      <c r="U54" s="252"/>
      <c r="V54" s="69"/>
      <c r="W54" s="69"/>
      <c r="X54" s="252"/>
      <c r="Y54" s="69"/>
      <c r="Z54" s="69"/>
      <c r="AA54" s="252"/>
      <c r="AB54" s="69"/>
      <c r="AC54" s="69"/>
      <c r="AD54" s="252"/>
      <c r="AE54" s="69"/>
      <c r="AF54" s="69"/>
      <c r="AG54" s="69"/>
      <c r="AH54" s="119"/>
      <c r="AI54" s="95"/>
      <c r="AJ54" s="69"/>
      <c r="AK54" s="69"/>
      <c r="AL54" s="69"/>
      <c r="AM54" s="71"/>
      <c r="AN54" s="253"/>
      <c r="AO54" s="254"/>
      <c r="AP54" s="253"/>
      <c r="AQ54" s="251"/>
    </row>
    <row r="55" spans="2:43">
      <c r="B55" s="15"/>
      <c r="C55" s="40" t="s">
        <v>65</v>
      </c>
      <c r="D55" s="18" t="s">
        <v>99</v>
      </c>
      <c r="E55" s="16" t="s">
        <v>93</v>
      </c>
      <c r="F55" s="68"/>
      <c r="G55" s="238"/>
      <c r="H55" s="238"/>
      <c r="I55" s="238"/>
      <c r="J55" s="238"/>
      <c r="K55" s="68"/>
      <c r="L55" s="238"/>
      <c r="M55" s="238"/>
      <c r="N55" s="238"/>
      <c r="O55" s="238"/>
      <c r="P55" s="68"/>
      <c r="Q55" s="238"/>
      <c r="R55" s="238"/>
      <c r="S55" s="238"/>
      <c r="T55" s="238"/>
      <c r="U55" s="68"/>
      <c r="V55" s="238"/>
      <c r="W55" s="238"/>
      <c r="X55" s="68"/>
      <c r="Y55" s="238"/>
      <c r="Z55" s="238"/>
      <c r="AA55" s="68"/>
      <c r="AB55" s="238"/>
      <c r="AC55" s="238"/>
      <c r="AD55" s="68"/>
      <c r="AE55" s="238"/>
      <c r="AF55" s="238"/>
      <c r="AG55" s="238"/>
      <c r="AH55" s="239"/>
      <c r="AI55" s="69"/>
      <c r="AJ55" s="238"/>
      <c r="AK55" s="238"/>
      <c r="AL55" s="238"/>
      <c r="AM55" s="240"/>
      <c r="AN55" s="72"/>
      <c r="AO55" s="111"/>
      <c r="AP55" s="72"/>
      <c r="AQ55" s="251"/>
    </row>
    <row r="56" spans="2:43">
      <c r="B56" s="15"/>
      <c r="C56" s="16">
        <v>2.11</v>
      </c>
      <c r="D56" s="18" t="s">
        <v>106</v>
      </c>
      <c r="E56" s="346"/>
      <c r="F56" s="374"/>
      <c r="G56" s="383"/>
      <c r="H56" s="383"/>
      <c r="I56" s="383"/>
      <c r="J56" s="383"/>
      <c r="K56" s="374"/>
      <c r="L56" s="383"/>
      <c r="M56" s="383"/>
      <c r="N56" s="383"/>
      <c r="O56" s="383"/>
      <c r="P56" s="374"/>
      <c r="Q56" s="383"/>
      <c r="R56" s="383"/>
      <c r="S56" s="383"/>
      <c r="T56" s="383"/>
      <c r="U56" s="374"/>
      <c r="V56" s="383"/>
      <c r="W56" s="383"/>
      <c r="X56" s="374"/>
      <c r="Y56" s="383"/>
      <c r="Z56" s="383"/>
      <c r="AA56" s="374"/>
      <c r="AB56" s="383"/>
      <c r="AC56" s="383"/>
      <c r="AD56" s="374"/>
      <c r="AE56" s="383"/>
      <c r="AF56" s="383"/>
      <c r="AG56" s="383"/>
      <c r="AH56" s="384"/>
      <c r="AI56" s="375"/>
      <c r="AJ56" s="383"/>
      <c r="AK56" s="383"/>
      <c r="AL56" s="383"/>
      <c r="AM56" s="385"/>
      <c r="AN56" s="378"/>
      <c r="AO56" s="379"/>
      <c r="AP56" s="378"/>
      <c r="AQ56" s="373"/>
    </row>
    <row r="57" spans="2:43">
      <c r="B57" s="15"/>
      <c r="C57" s="16"/>
      <c r="D57" s="17" t="s">
        <v>194</v>
      </c>
      <c r="E57" s="16" t="s">
        <v>46</v>
      </c>
      <c r="F57" s="68"/>
      <c r="G57" s="70"/>
      <c r="H57" s="70"/>
      <c r="I57" s="70"/>
      <c r="J57" s="70"/>
      <c r="K57" s="68"/>
      <c r="L57" s="70"/>
      <c r="M57" s="70"/>
      <c r="N57" s="70"/>
      <c r="O57" s="70"/>
      <c r="P57" s="68"/>
      <c r="Q57" s="70"/>
      <c r="R57" s="70"/>
      <c r="S57" s="70"/>
      <c r="T57" s="70"/>
      <c r="U57" s="68"/>
      <c r="V57" s="70"/>
      <c r="W57" s="70"/>
      <c r="X57" s="68"/>
      <c r="Y57" s="70"/>
      <c r="Z57" s="70"/>
      <c r="AA57" s="68"/>
      <c r="AB57" s="70"/>
      <c r="AC57" s="70"/>
      <c r="AD57" s="68"/>
      <c r="AE57" s="70"/>
      <c r="AF57" s="70"/>
      <c r="AG57" s="70"/>
      <c r="AH57" s="118"/>
      <c r="AI57" s="69"/>
      <c r="AJ57" s="70"/>
      <c r="AK57" s="70"/>
      <c r="AL57" s="70"/>
      <c r="AM57" s="109"/>
      <c r="AN57" s="72"/>
      <c r="AO57" s="111"/>
      <c r="AP57" s="72"/>
      <c r="AQ57" s="251"/>
    </row>
    <row r="58" spans="2:43">
      <c r="B58" s="15"/>
      <c r="C58" s="16"/>
      <c r="D58" s="18" t="s">
        <v>195</v>
      </c>
      <c r="E58" s="16" t="s">
        <v>47</v>
      </c>
      <c r="F58" s="68"/>
      <c r="G58" s="70"/>
      <c r="H58" s="70"/>
      <c r="I58" s="70"/>
      <c r="J58" s="70"/>
      <c r="K58" s="68"/>
      <c r="L58" s="70"/>
      <c r="M58" s="70"/>
      <c r="N58" s="70"/>
      <c r="O58" s="70"/>
      <c r="P58" s="68"/>
      <c r="Q58" s="70"/>
      <c r="R58" s="70"/>
      <c r="S58" s="70"/>
      <c r="T58" s="70"/>
      <c r="U58" s="68"/>
      <c r="V58" s="70"/>
      <c r="W58" s="70"/>
      <c r="X58" s="68"/>
      <c r="Y58" s="70"/>
      <c r="Z58" s="70"/>
      <c r="AA58" s="68"/>
      <c r="AB58" s="70"/>
      <c r="AC58" s="70"/>
      <c r="AD58" s="68"/>
      <c r="AE58" s="70"/>
      <c r="AF58" s="70"/>
      <c r="AG58" s="70"/>
      <c r="AH58" s="118"/>
      <c r="AI58" s="69"/>
      <c r="AJ58" s="70"/>
      <c r="AK58" s="70"/>
      <c r="AL58" s="70"/>
      <c r="AM58" s="109"/>
      <c r="AN58" s="72"/>
      <c r="AO58" s="111"/>
      <c r="AP58" s="72"/>
      <c r="AQ58" s="251"/>
    </row>
    <row r="59" spans="2:43">
      <c r="B59" s="15"/>
      <c r="C59" s="16"/>
      <c r="D59" s="18" t="s">
        <v>196</v>
      </c>
      <c r="E59" s="16" t="s">
        <v>48</v>
      </c>
      <c r="F59" s="68"/>
      <c r="G59" s="238"/>
      <c r="H59" s="238"/>
      <c r="I59" s="238"/>
      <c r="J59" s="238"/>
      <c r="K59" s="68"/>
      <c r="L59" s="238"/>
      <c r="M59" s="238"/>
      <c r="N59" s="238"/>
      <c r="O59" s="238"/>
      <c r="P59" s="68"/>
      <c r="Q59" s="238"/>
      <c r="R59" s="238"/>
      <c r="S59" s="238"/>
      <c r="T59" s="238"/>
      <c r="U59" s="68"/>
      <c r="V59" s="238"/>
      <c r="W59" s="238"/>
      <c r="X59" s="68"/>
      <c r="Y59" s="238"/>
      <c r="Z59" s="238"/>
      <c r="AA59" s="68"/>
      <c r="AB59" s="238"/>
      <c r="AC59" s="238"/>
      <c r="AD59" s="68"/>
      <c r="AE59" s="238"/>
      <c r="AF59" s="238"/>
      <c r="AG59" s="238"/>
      <c r="AH59" s="239"/>
      <c r="AI59" s="69"/>
      <c r="AJ59" s="238"/>
      <c r="AK59" s="238"/>
      <c r="AL59" s="238"/>
      <c r="AM59" s="240"/>
      <c r="AN59" s="72"/>
      <c r="AO59" s="111"/>
      <c r="AP59" s="72"/>
      <c r="AQ59" s="251"/>
    </row>
    <row r="60" spans="2:43">
      <c r="B60" s="15"/>
      <c r="C60" s="24">
        <v>2.12</v>
      </c>
      <c r="D60" s="18" t="s">
        <v>197</v>
      </c>
      <c r="E60" s="346"/>
      <c r="F60" s="386"/>
      <c r="G60" s="387"/>
      <c r="H60" s="387"/>
      <c r="I60" s="387"/>
      <c r="J60" s="387"/>
      <c r="K60" s="386"/>
      <c r="L60" s="387"/>
      <c r="M60" s="387"/>
      <c r="N60" s="387"/>
      <c r="O60" s="387"/>
      <c r="P60" s="386"/>
      <c r="Q60" s="387"/>
      <c r="R60" s="387"/>
      <c r="S60" s="387"/>
      <c r="T60" s="387"/>
      <c r="U60" s="386"/>
      <c r="V60" s="387"/>
      <c r="W60" s="387"/>
      <c r="X60" s="386"/>
      <c r="Y60" s="387"/>
      <c r="Z60" s="387"/>
      <c r="AA60" s="386"/>
      <c r="AB60" s="387"/>
      <c r="AC60" s="387"/>
      <c r="AD60" s="386"/>
      <c r="AE60" s="387"/>
      <c r="AF60" s="387"/>
      <c r="AG60" s="387"/>
      <c r="AH60" s="388"/>
      <c r="AI60" s="389"/>
      <c r="AJ60" s="387"/>
      <c r="AK60" s="387"/>
      <c r="AL60" s="387"/>
      <c r="AM60" s="390"/>
      <c r="AN60" s="391"/>
      <c r="AO60" s="392"/>
      <c r="AP60" s="391"/>
      <c r="AQ60" s="393"/>
    </row>
    <row r="61" spans="2:43">
      <c r="B61" s="15"/>
      <c r="C61" s="16"/>
      <c r="D61" s="18" t="s">
        <v>198</v>
      </c>
      <c r="E61" s="16" t="s">
        <v>49</v>
      </c>
      <c r="F61" s="68"/>
      <c r="G61" s="69"/>
      <c r="H61" s="69"/>
      <c r="I61" s="69"/>
      <c r="J61" s="69"/>
      <c r="K61" s="68"/>
      <c r="L61" s="69"/>
      <c r="M61" s="69"/>
      <c r="N61" s="69"/>
      <c r="O61" s="69"/>
      <c r="P61" s="68"/>
      <c r="Q61" s="69"/>
      <c r="R61" s="69"/>
      <c r="S61" s="69"/>
      <c r="T61" s="69"/>
      <c r="U61" s="68"/>
      <c r="V61" s="69"/>
      <c r="W61" s="69"/>
      <c r="X61" s="68"/>
      <c r="Y61" s="69"/>
      <c r="Z61" s="69"/>
      <c r="AA61" s="68"/>
      <c r="AB61" s="69"/>
      <c r="AC61" s="69"/>
      <c r="AD61" s="68"/>
      <c r="AE61" s="69"/>
      <c r="AF61" s="69"/>
      <c r="AG61" s="69"/>
      <c r="AH61" s="119"/>
      <c r="AI61" s="69"/>
      <c r="AJ61" s="69"/>
      <c r="AK61" s="69"/>
      <c r="AL61" s="69"/>
      <c r="AM61" s="71"/>
      <c r="AN61" s="72"/>
      <c r="AO61" s="111"/>
      <c r="AP61" s="72"/>
      <c r="AQ61" s="251"/>
    </row>
    <row r="62" spans="2:43">
      <c r="B62" s="15"/>
      <c r="C62" s="16"/>
      <c r="D62" s="18" t="s">
        <v>199</v>
      </c>
      <c r="E62" s="16" t="s">
        <v>50</v>
      </c>
      <c r="F62" s="68"/>
      <c r="G62" s="238"/>
      <c r="H62" s="238"/>
      <c r="I62" s="238"/>
      <c r="J62" s="238"/>
      <c r="K62" s="68"/>
      <c r="L62" s="238"/>
      <c r="M62" s="238"/>
      <c r="N62" s="238"/>
      <c r="O62" s="238"/>
      <c r="P62" s="68"/>
      <c r="Q62" s="238"/>
      <c r="R62" s="238"/>
      <c r="S62" s="238"/>
      <c r="T62" s="238"/>
      <c r="U62" s="68"/>
      <c r="V62" s="238"/>
      <c r="W62" s="238"/>
      <c r="X62" s="68"/>
      <c r="Y62" s="238"/>
      <c r="Z62" s="238"/>
      <c r="AA62" s="68"/>
      <c r="AB62" s="238"/>
      <c r="AC62" s="238"/>
      <c r="AD62" s="68"/>
      <c r="AE62" s="238"/>
      <c r="AF62" s="238"/>
      <c r="AG62" s="238"/>
      <c r="AH62" s="239"/>
      <c r="AI62" s="69"/>
      <c r="AJ62" s="238"/>
      <c r="AK62" s="238"/>
      <c r="AL62" s="238"/>
      <c r="AM62" s="240"/>
      <c r="AN62" s="72"/>
      <c r="AO62" s="111"/>
      <c r="AP62" s="72"/>
      <c r="AQ62" s="251"/>
    </row>
    <row r="63" spans="2:43" s="8" customFormat="1">
      <c r="B63" s="39"/>
      <c r="C63" s="41">
        <v>2.13</v>
      </c>
      <c r="D63" s="18" t="s">
        <v>84</v>
      </c>
      <c r="E63" s="16"/>
      <c r="F63" s="68"/>
      <c r="G63" s="69"/>
      <c r="H63" s="69"/>
      <c r="I63" s="69"/>
      <c r="J63" s="69"/>
      <c r="K63" s="68"/>
      <c r="L63" s="69"/>
      <c r="M63" s="69"/>
      <c r="N63" s="69"/>
      <c r="O63" s="69"/>
      <c r="P63" s="68"/>
      <c r="Q63" s="69"/>
      <c r="R63" s="69"/>
      <c r="S63" s="69"/>
      <c r="T63" s="69"/>
      <c r="U63" s="68"/>
      <c r="V63" s="69"/>
      <c r="W63" s="69"/>
      <c r="X63" s="68"/>
      <c r="Y63" s="69"/>
      <c r="Z63" s="69"/>
      <c r="AA63" s="68"/>
      <c r="AB63" s="69"/>
      <c r="AC63" s="69"/>
      <c r="AD63" s="68"/>
      <c r="AE63" s="69"/>
      <c r="AF63" s="69"/>
      <c r="AG63" s="69"/>
      <c r="AH63" s="119"/>
      <c r="AI63" s="69"/>
      <c r="AJ63" s="69"/>
      <c r="AK63" s="69"/>
      <c r="AL63" s="69"/>
      <c r="AM63" s="71"/>
      <c r="AN63" s="72"/>
      <c r="AO63" s="111"/>
      <c r="AP63" s="72"/>
      <c r="AQ63" s="251"/>
    </row>
    <row r="64" spans="2:43">
      <c r="B64" s="15"/>
      <c r="C64" s="24">
        <v>2.14</v>
      </c>
      <c r="D64" s="18" t="s">
        <v>71</v>
      </c>
      <c r="E64" s="16" t="s">
        <v>14</v>
      </c>
      <c r="F64" s="68"/>
      <c r="G64" s="69"/>
      <c r="H64" s="69"/>
      <c r="I64" s="69"/>
      <c r="J64" s="69"/>
      <c r="K64" s="68"/>
      <c r="L64" s="69"/>
      <c r="M64" s="69"/>
      <c r="N64" s="69"/>
      <c r="O64" s="69"/>
      <c r="P64" s="68"/>
      <c r="Q64" s="69"/>
      <c r="R64" s="69"/>
      <c r="S64" s="69"/>
      <c r="T64" s="69"/>
      <c r="U64" s="68"/>
      <c r="V64" s="69"/>
      <c r="W64" s="69"/>
      <c r="X64" s="68"/>
      <c r="Y64" s="69"/>
      <c r="Z64" s="69"/>
      <c r="AA64" s="68"/>
      <c r="AB64" s="69"/>
      <c r="AC64" s="69"/>
      <c r="AD64" s="68"/>
      <c r="AE64" s="69"/>
      <c r="AF64" s="69"/>
      <c r="AG64" s="69"/>
      <c r="AH64" s="119"/>
      <c r="AI64" s="69"/>
      <c r="AJ64" s="69"/>
      <c r="AK64" s="69"/>
      <c r="AL64" s="69"/>
      <c r="AM64" s="71"/>
      <c r="AN64" s="72"/>
      <c r="AO64" s="111"/>
      <c r="AP64" s="72"/>
      <c r="AQ64" s="251"/>
    </row>
    <row r="65" spans="1:43" s="8" customFormat="1">
      <c r="B65" s="39"/>
      <c r="C65" s="24">
        <v>2.15</v>
      </c>
      <c r="D65" s="18" t="s">
        <v>130</v>
      </c>
      <c r="E65" s="16" t="s">
        <v>15</v>
      </c>
      <c r="F65" s="68"/>
      <c r="G65" s="69"/>
      <c r="H65" s="69"/>
      <c r="I65" s="69"/>
      <c r="J65" s="69"/>
      <c r="K65" s="68"/>
      <c r="L65" s="69"/>
      <c r="M65" s="69"/>
      <c r="N65" s="69"/>
      <c r="O65" s="69"/>
      <c r="P65" s="68"/>
      <c r="Q65" s="69"/>
      <c r="R65" s="69"/>
      <c r="S65" s="69"/>
      <c r="T65" s="69"/>
      <c r="U65" s="68"/>
      <c r="V65" s="69"/>
      <c r="W65" s="69"/>
      <c r="X65" s="68"/>
      <c r="Y65" s="69"/>
      <c r="Z65" s="69"/>
      <c r="AA65" s="68"/>
      <c r="AB65" s="69"/>
      <c r="AC65" s="69"/>
      <c r="AD65" s="68"/>
      <c r="AE65" s="69"/>
      <c r="AF65" s="69"/>
      <c r="AG65" s="69"/>
      <c r="AH65" s="119"/>
      <c r="AI65" s="69"/>
      <c r="AJ65" s="69"/>
      <c r="AK65" s="69"/>
      <c r="AL65" s="69"/>
      <c r="AM65" s="71"/>
      <c r="AN65" s="72"/>
      <c r="AO65" s="111"/>
      <c r="AP65" s="72"/>
      <c r="AQ65" s="251"/>
    </row>
    <row r="66" spans="1:43" s="8" customFormat="1">
      <c r="A66" s="162"/>
      <c r="B66" s="39"/>
      <c r="C66" s="24">
        <v>2.16</v>
      </c>
      <c r="D66" s="17" t="s">
        <v>163</v>
      </c>
      <c r="E66" s="16" t="s">
        <v>135</v>
      </c>
      <c r="F66" s="496">
        <f>F35+F38-F40+F42-F44+F46-F48+F50+F53-F55+F57+F58-F59-F61+F62+F63+F64+F65</f>
        <v>0</v>
      </c>
      <c r="G66" s="497">
        <f>G36+G39+G43+G47-G48+G51+G54+G57+G58-G61+G63+G64+G65</f>
        <v>0</v>
      </c>
      <c r="H66" s="497">
        <f t="shared" ref="H66:J66" si="0">H36+H39+H43+H47-H48+H51+H54+H57+H58-H61+H63+H64+H65</f>
        <v>0</v>
      </c>
      <c r="I66" s="497">
        <f t="shared" si="0"/>
        <v>0</v>
      </c>
      <c r="J66" s="497">
        <f t="shared" si="0"/>
        <v>0</v>
      </c>
      <c r="K66" s="496">
        <f>K35+K38-K40+K42-K44+K46-K48+K50+K53-K55+K57+K58-K59-K61+K62+K63+K64+K65</f>
        <v>0</v>
      </c>
      <c r="L66" s="497">
        <f>L36+L39+L43+L47-L48+L51+L54+L57+L58-L61+L63+L64+L65</f>
        <v>0</v>
      </c>
      <c r="M66" s="497">
        <f t="shared" ref="M66:O66" si="1">M36+M39+M43+M47-M48+M51+M54+M57+M58-M61+M63+M64+M65</f>
        <v>0</v>
      </c>
      <c r="N66" s="497">
        <f t="shared" si="1"/>
        <v>0</v>
      </c>
      <c r="O66" s="497">
        <f t="shared" si="1"/>
        <v>0</v>
      </c>
      <c r="P66" s="496">
        <f>P35+P38-P40+P42-P44+P46-P48+P50+P53-P55+P57+P58-P59-P61+P62+P63+P64+P65</f>
        <v>0</v>
      </c>
      <c r="Q66" s="497">
        <f>Q36+Q39+Q43+Q47-Q48+Q51+Q54+Q57+Q58-Q61+Q63+Q64+Q65</f>
        <v>0</v>
      </c>
      <c r="R66" s="497">
        <f t="shared" ref="R66:T66" si="2">R36+R39+R43+R47-R48+R51+R54+R57+R58-R61+R63+R64+R65</f>
        <v>0</v>
      </c>
      <c r="S66" s="497">
        <f t="shared" si="2"/>
        <v>0</v>
      </c>
      <c r="T66" s="497">
        <f t="shared" si="2"/>
        <v>0</v>
      </c>
      <c r="U66" s="496">
        <f>U35+U38-U40+U42-U44+U46-U48+U50+U53-U55+U57+U58-U59-U61+U62+U63+U64+U65</f>
        <v>0</v>
      </c>
      <c r="V66" s="497">
        <f>V36+V39+V43+V47-V48+V51+V54+V57+V58-V61+V63+V64+V65</f>
        <v>0</v>
      </c>
      <c r="W66" s="497">
        <f t="shared" ref="W66" si="3">W36+W39+W43+W47-W48+W51+W54+W57+W58-W61+W63+W64+W65</f>
        <v>0</v>
      </c>
      <c r="X66" s="496">
        <f>X35+X38-X40+X42-X44+X46-X48+X50+X53-X55+X57+X58-X59-X61+X62+X63+X64+X65</f>
        <v>0</v>
      </c>
      <c r="Y66" s="497">
        <f>Y36+Y39+Y43+Y47-Y48+Y51+Y54+Y57+Y58-Y61+Y63+Y64+Y65</f>
        <v>0</v>
      </c>
      <c r="Z66" s="497">
        <f t="shared" ref="Z66" si="4">Z36+Z39+Z43+Z47-Z48+Z51+Z54+Z57+Z58-Z61+Z63+Z64+Z65</f>
        <v>0</v>
      </c>
      <c r="AA66" s="496">
        <f>AA35+AA38-AA40+AA42-AA44+AA46-AA48+AA50+AA53-AA55+AA57+AA58-AA59-AA61+AA62+AA63+AA64+AA65</f>
        <v>0</v>
      </c>
      <c r="AB66" s="497">
        <f>AB36+AB39+AB43+AB47-AB48+AB51+AB54+AB57+AB58-AB61+AB63+AB64+AB65</f>
        <v>0</v>
      </c>
      <c r="AC66" s="497">
        <f t="shared" ref="AC66" si="5">AC36+AC39+AC43+AC47-AC48+AC51+AC54+AC57+AC58-AC61+AC63+AC64+AC65</f>
        <v>0</v>
      </c>
      <c r="AD66" s="496">
        <f>AD35+AD38-AD40+AD42-AD44+AD46-AD48+AD50+AD53-AD55+AD57+AD58-AD59-AD61+AD62+AD63+AD64+AD65</f>
        <v>0</v>
      </c>
      <c r="AE66" s="497">
        <f>AE36+AE39+AE43+AE47-AE48+AE51+AE54+AE57+AE58-AE61+AE63+AE64+AE65</f>
        <v>0</v>
      </c>
      <c r="AF66" s="497">
        <f t="shared" ref="AF66:AH66" si="6">AF36+AF39+AF43+AF47-AF48+AF51+AF54+AF57+AF58-AF61+AF63+AF64+AF65</f>
        <v>0</v>
      </c>
      <c r="AG66" s="497">
        <f t="shared" si="6"/>
        <v>0</v>
      </c>
      <c r="AH66" s="497">
        <f t="shared" si="6"/>
        <v>0</v>
      </c>
      <c r="AI66" s="496">
        <f>AI35+AI38-AI40+AI42-AI44+AI46-AI48+AI50+AI53-AI55+AI57+AI58-AI59-AI61+AI62+AI63+AI64+AI65</f>
        <v>0</v>
      </c>
      <c r="AJ66" s="497">
        <f>AJ36+AJ39+AJ43+AJ47-AJ48+AJ51+AJ54+AJ57+AJ58-AJ61+AJ63+AJ64+AJ65</f>
        <v>0</v>
      </c>
      <c r="AK66" s="497">
        <f t="shared" ref="AK66:AM66" si="7">AK36+AK39+AK43+AK47-AK48+AK51+AK54+AK57+AK58-AK61+AK63+AK64+AK65</f>
        <v>0</v>
      </c>
      <c r="AL66" s="497">
        <f t="shared" si="7"/>
        <v>0</v>
      </c>
      <c r="AM66" s="498">
        <f t="shared" si="7"/>
        <v>0</v>
      </c>
      <c r="AN66" s="499">
        <f t="shared" ref="AN66:AP66" si="8">AN35+AN38-AN40+AN42-AN44+AN46-AN48+AN50+AN53-AN55+AN57+AN58-AN59-AN61+AN62+AN63+AN64+AN65</f>
        <v>0</v>
      </c>
      <c r="AO66" s="500">
        <f t="shared" si="8"/>
        <v>0</v>
      </c>
      <c r="AP66" s="499">
        <f t="shared" si="8"/>
        <v>0</v>
      </c>
      <c r="AQ66" s="251"/>
    </row>
    <row r="67" spans="1:43">
      <c r="B67" s="15"/>
      <c r="C67" s="24">
        <v>2.17</v>
      </c>
      <c r="D67" s="17" t="s">
        <v>204</v>
      </c>
      <c r="E67" s="26" t="s">
        <v>39</v>
      </c>
      <c r="F67" s="501">
        <f>MIN(F68,F69)</f>
        <v>0</v>
      </c>
      <c r="G67" s="502">
        <f t="shared" ref="G67:AP67" si="9">MIN(G68,G69)</f>
        <v>0</v>
      </c>
      <c r="H67" s="502">
        <f t="shared" si="9"/>
        <v>0</v>
      </c>
      <c r="I67" s="502">
        <f t="shared" si="9"/>
        <v>0</v>
      </c>
      <c r="J67" s="502">
        <f t="shared" si="9"/>
        <v>0</v>
      </c>
      <c r="K67" s="501">
        <f t="shared" si="9"/>
        <v>0</v>
      </c>
      <c r="L67" s="502">
        <f t="shared" si="9"/>
        <v>0</v>
      </c>
      <c r="M67" s="502">
        <f t="shared" si="9"/>
        <v>0</v>
      </c>
      <c r="N67" s="502">
        <f t="shared" si="9"/>
        <v>0</v>
      </c>
      <c r="O67" s="502">
        <f t="shared" si="9"/>
        <v>0</v>
      </c>
      <c r="P67" s="501">
        <f t="shared" si="9"/>
        <v>0</v>
      </c>
      <c r="Q67" s="502">
        <f t="shared" si="9"/>
        <v>0</v>
      </c>
      <c r="R67" s="502">
        <f t="shared" si="9"/>
        <v>0</v>
      </c>
      <c r="S67" s="502">
        <f t="shared" si="9"/>
        <v>0</v>
      </c>
      <c r="T67" s="502">
        <f t="shared" si="9"/>
        <v>0</v>
      </c>
      <c r="U67" s="501">
        <f t="shared" si="9"/>
        <v>0</v>
      </c>
      <c r="V67" s="502">
        <f t="shared" si="9"/>
        <v>0</v>
      </c>
      <c r="W67" s="502">
        <f t="shared" si="9"/>
        <v>0</v>
      </c>
      <c r="X67" s="501">
        <f t="shared" si="9"/>
        <v>0</v>
      </c>
      <c r="Y67" s="502">
        <f t="shared" si="9"/>
        <v>0</v>
      </c>
      <c r="Z67" s="502">
        <f t="shared" si="9"/>
        <v>0</v>
      </c>
      <c r="AA67" s="501">
        <f t="shared" si="9"/>
        <v>0</v>
      </c>
      <c r="AB67" s="502">
        <f t="shared" si="9"/>
        <v>0</v>
      </c>
      <c r="AC67" s="502">
        <f t="shared" si="9"/>
        <v>0</v>
      </c>
      <c r="AD67" s="501">
        <f t="shared" si="9"/>
        <v>0</v>
      </c>
      <c r="AE67" s="502">
        <f t="shared" si="9"/>
        <v>0</v>
      </c>
      <c r="AF67" s="502">
        <f t="shared" si="9"/>
        <v>0</v>
      </c>
      <c r="AG67" s="502">
        <f t="shared" si="9"/>
        <v>0</v>
      </c>
      <c r="AH67" s="503">
        <f t="shared" si="9"/>
        <v>0</v>
      </c>
      <c r="AI67" s="504">
        <f t="shared" si="9"/>
        <v>0</v>
      </c>
      <c r="AJ67" s="502">
        <f t="shared" si="9"/>
        <v>0</v>
      </c>
      <c r="AK67" s="502">
        <f t="shared" si="9"/>
        <v>0</v>
      </c>
      <c r="AL67" s="502">
        <f t="shared" si="9"/>
        <v>0</v>
      </c>
      <c r="AM67" s="505">
        <f t="shared" si="9"/>
        <v>0</v>
      </c>
      <c r="AN67" s="506">
        <f t="shared" si="9"/>
        <v>0</v>
      </c>
      <c r="AO67" s="507">
        <f t="shared" si="9"/>
        <v>0</v>
      </c>
      <c r="AP67" s="506">
        <f t="shared" si="9"/>
        <v>0</v>
      </c>
      <c r="AQ67" s="251"/>
    </row>
    <row r="68" spans="1:43" ht="25.55" customHeight="1">
      <c r="B68" s="15"/>
      <c r="C68" s="24"/>
      <c r="D68" s="18" t="s">
        <v>200</v>
      </c>
      <c r="E68" s="26" t="s">
        <v>87</v>
      </c>
      <c r="F68" s="68"/>
      <c r="G68" s="70"/>
      <c r="H68" s="70"/>
      <c r="I68" s="70"/>
      <c r="J68" s="70"/>
      <c r="K68" s="68"/>
      <c r="L68" s="70"/>
      <c r="M68" s="70"/>
      <c r="N68" s="70"/>
      <c r="O68" s="70"/>
      <c r="P68" s="68"/>
      <c r="Q68" s="70"/>
      <c r="R68" s="70"/>
      <c r="S68" s="70"/>
      <c r="T68" s="70"/>
      <c r="U68" s="68"/>
      <c r="V68" s="70"/>
      <c r="W68" s="70"/>
      <c r="X68" s="68"/>
      <c r="Y68" s="70"/>
      <c r="Z68" s="70"/>
      <c r="AA68" s="68"/>
      <c r="AB68" s="70"/>
      <c r="AC68" s="70"/>
      <c r="AD68" s="68"/>
      <c r="AE68" s="70"/>
      <c r="AF68" s="70"/>
      <c r="AG68" s="70"/>
      <c r="AH68" s="118"/>
      <c r="AI68" s="69"/>
      <c r="AJ68" s="70"/>
      <c r="AK68" s="70"/>
      <c r="AL68" s="70"/>
      <c r="AM68" s="109"/>
      <c r="AN68" s="72"/>
      <c r="AO68" s="111"/>
      <c r="AP68" s="72"/>
      <c r="AQ68" s="73"/>
    </row>
    <row r="69" spans="1:43" ht="15.05" customHeight="1">
      <c r="B69" s="15"/>
      <c r="C69" s="24"/>
      <c r="D69" s="18" t="s">
        <v>201</v>
      </c>
      <c r="E69" s="26" t="s">
        <v>40</v>
      </c>
      <c r="F69" s="68"/>
      <c r="G69" s="70"/>
      <c r="H69" s="70"/>
      <c r="I69" s="70"/>
      <c r="J69" s="70"/>
      <c r="K69" s="68"/>
      <c r="L69" s="70"/>
      <c r="M69" s="70"/>
      <c r="N69" s="70"/>
      <c r="O69" s="70"/>
      <c r="P69" s="68"/>
      <c r="Q69" s="70"/>
      <c r="R69" s="70"/>
      <c r="S69" s="70"/>
      <c r="T69" s="70"/>
      <c r="U69" s="68"/>
      <c r="V69" s="70"/>
      <c r="W69" s="70"/>
      <c r="X69" s="68"/>
      <c r="Y69" s="70"/>
      <c r="Z69" s="70"/>
      <c r="AA69" s="68"/>
      <c r="AB69" s="70"/>
      <c r="AC69" s="70"/>
      <c r="AD69" s="68"/>
      <c r="AE69" s="70"/>
      <c r="AF69" s="70"/>
      <c r="AG69" s="70"/>
      <c r="AH69" s="118"/>
      <c r="AI69" s="69"/>
      <c r="AJ69" s="70"/>
      <c r="AK69" s="70"/>
      <c r="AL69" s="70"/>
      <c r="AM69" s="109"/>
      <c r="AN69" s="72"/>
      <c r="AO69" s="111"/>
      <c r="AP69" s="72"/>
      <c r="AQ69" s="73"/>
    </row>
    <row r="70" spans="1:43" ht="13.1" thickBot="1">
      <c r="B70" s="307"/>
      <c r="C70" s="316"/>
      <c r="D70" s="355"/>
      <c r="E70" s="338"/>
      <c r="F70" s="356"/>
      <c r="G70" s="357"/>
      <c r="H70" s="357"/>
      <c r="I70" s="357"/>
      <c r="J70" s="357"/>
      <c r="K70" s="356"/>
      <c r="L70" s="357"/>
      <c r="M70" s="357"/>
      <c r="N70" s="357"/>
      <c r="O70" s="357"/>
      <c r="P70" s="356"/>
      <c r="Q70" s="357"/>
      <c r="R70" s="357"/>
      <c r="S70" s="357"/>
      <c r="T70" s="357"/>
      <c r="U70" s="356"/>
      <c r="V70" s="357"/>
      <c r="W70" s="357"/>
      <c r="X70" s="356"/>
      <c r="Y70" s="357"/>
      <c r="Z70" s="357"/>
      <c r="AA70" s="356"/>
      <c r="AB70" s="357"/>
      <c r="AC70" s="357"/>
      <c r="AD70" s="356"/>
      <c r="AE70" s="357"/>
      <c r="AF70" s="357"/>
      <c r="AG70" s="357"/>
      <c r="AH70" s="358"/>
      <c r="AI70" s="357"/>
      <c r="AJ70" s="357"/>
      <c r="AK70" s="357"/>
      <c r="AL70" s="357"/>
      <c r="AM70" s="359"/>
      <c r="AN70" s="360"/>
      <c r="AO70" s="361"/>
      <c r="AP70" s="360"/>
      <c r="AQ70" s="362"/>
    </row>
    <row r="72" spans="1:43" ht="13.1">
      <c r="B72" s="123" t="s">
        <v>225</v>
      </c>
      <c r="C72" s="123"/>
      <c r="D72" s="123"/>
    </row>
    <row r="73" spans="1:43" ht="13.1" customHeight="1">
      <c r="B73" s="123"/>
      <c r="C73" s="513" t="s">
        <v>226</v>
      </c>
      <c r="D73" s="513"/>
    </row>
    <row r="74" spans="1:43" ht="13.1">
      <c r="B74" s="123"/>
      <c r="C74" s="216" t="s">
        <v>314</v>
      </c>
      <c r="D74" s="216"/>
    </row>
    <row r="75" spans="1:43" ht="13.1" customHeight="1">
      <c r="B75" s="123"/>
      <c r="C75" s="216" t="s">
        <v>313</v>
      </c>
      <c r="D75" s="216"/>
    </row>
    <row r="76" spans="1:43" ht="13.1" customHeight="1">
      <c r="C76" s="513" t="s">
        <v>315</v>
      </c>
      <c r="D76" s="513"/>
    </row>
    <row r="77" spans="1:43" ht="13.1" customHeight="1">
      <c r="C77" s="513" t="s">
        <v>316</v>
      </c>
      <c r="D77" s="513"/>
    </row>
  </sheetData>
  <dataConsolidate/>
  <mergeCells count="27">
    <mergeCell ref="AQ15:AQ16"/>
    <mergeCell ref="F16:J16"/>
    <mergeCell ref="K16:O16"/>
    <mergeCell ref="P16:T16"/>
    <mergeCell ref="U16:W16"/>
    <mergeCell ref="X16:Z16"/>
    <mergeCell ref="AA16:AC16"/>
    <mergeCell ref="F15:T15"/>
    <mergeCell ref="U15:AC15"/>
    <mergeCell ref="AD15:AM15"/>
    <mergeCell ref="AD16:AH16"/>
    <mergeCell ref="AI16:AM16"/>
    <mergeCell ref="AN15:AN16"/>
    <mergeCell ref="AO15:AO16"/>
    <mergeCell ref="AP15:AP16"/>
    <mergeCell ref="B17:D18"/>
    <mergeCell ref="E17:E18"/>
    <mergeCell ref="F6:G6"/>
    <mergeCell ref="F8:G8"/>
    <mergeCell ref="F12:G12"/>
    <mergeCell ref="F10:G10"/>
    <mergeCell ref="I8:J8"/>
    <mergeCell ref="I10:J10"/>
    <mergeCell ref="I12:J12"/>
    <mergeCell ref="L8:M8"/>
    <mergeCell ref="L10:M10"/>
    <mergeCell ref="L12:M12"/>
  </mergeCells>
  <conditionalFormatting sqref="AI55 AI62 AI59 U59:V59 AD61:AD62 P62 P59 P55 K55 K59 K62 AN61:AP64 F55 F59 F61:F64 AN55:AP55 AN50:AP50 U50:V50 F50 K50 P50 AD50 AI50 X50:Y50 AA50:AB50 AN57:AP59 I20:K22 AN40:AP40 AN35:AP35 AI35 U35:V35 X35:Y35 AA35:AB35 AD35 K35 F35 AL28:AP31 AG28:AI31 S28:V31 N28:P31 I28:K31 AN24:AP24 AN26:AP27 U24:V24 U26:V27 X26:Y31 AA26:AB31 AL20:AP22 AG20:AI22 N20:P22 F20:F22 AI44 X24:Y24 AA24:AB24 F24:F31 K24:K27 P24:P27 AI24:AI27 K48 P48 P44 K44 F44 F48 AI48 AN48:AP48 AN44:AP44 F40 K40 P40 AI40 V25:V26 V51 V36 U61:V62 Y25:Y26 Y51 AB25:AB26 AB51 G25:J26 G51:J51 G36:J36 L25:O26 L51:O51 L36:O36 Q25:T26 Q51:T51 Q36:T36 G61:T61 F57:V58 G63:V64 W24:W31 W50:W51 W35:W36 Z24:Z31 Z50:Z51 Z35:Z36 S20:AD22 U48:AD48 AC24:AD31 AC50:AC51 AC35:AC36 U44:AD44 W57:AD59 W61:AC64 U40:AD40 U55:AD55 AE25:AH26 AE51:AH51 AE36:AH36 AJ25:AM26 AJ51:AM51 AJ36:AM36 AD63:AM64 F53:AP53 F68:AQ69 AE61:AM61 AE57:AM58 AN38:AP38 F38 K38 P38 AI38 U38:AD38 AN42:AP42 F42 K42 P42 AI42 U42:AD42 G39:J39 L39:O39 Q39:T39 V39:W39 Y39:Z39 AB39:AC39 AE39:AH39 AJ39:AM39 G43:J43 L43:O43 Q43:T43 V43:W43 Y43:Z43 AB43:AC43 AE43:AH43 AJ43:AM43 AN46:AP46 AI46 K46 F46 U46:AD46 G47:J47 L47:O47 Q47:T47 V47:W47 Y47:Z47 AB47:AC47 AE47:AH47 AJ47:AM47 G54:J54 L54:O54 Q54:T54 V54:W54 Y54:Z54 AB54:AC54 AE54:AH54 AJ54:AM54 Y36 AB36">
    <cfRule type="cellIs" dxfId="1" priority="71" stopIfTrue="1" operator="lessThan">
      <formula>0</formula>
    </cfRule>
  </conditionalFormatting>
  <pageMargins left="0.2" right="0.2" top="0.35" bottom="0.25" header="0.2" footer="0.2"/>
  <pageSetup paperSize="5" scale="37"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sheetPr>
  <dimension ref="A1:AJ57"/>
  <sheetViews>
    <sheetView topLeftCell="B10" zoomScale="80" zoomScaleNormal="80" workbookViewId="0">
      <pane xSplit="3" ySplit="4" topLeftCell="E14" activePane="bottomRight" state="frozen"/>
      <selection activeCell="B10" sqref="B10"/>
      <selection pane="topRight" activeCell="E10" sqref="E10"/>
      <selection pane="bottomLeft" activeCell="B14" sqref="B14"/>
      <selection pane="bottomRight" activeCell="E14" sqref="E14"/>
    </sheetView>
  </sheetViews>
  <sheetFormatPr defaultColWidth="9.25" defaultRowHeight="12.45"/>
  <cols>
    <col min="1" max="1" width="1.75" style="27" customWidth="1"/>
    <col min="2" max="2" width="3.375" style="6" customWidth="1"/>
    <col min="3" max="3" width="5.25" style="6" customWidth="1"/>
    <col min="4" max="4" width="66.75" style="6" customWidth="1"/>
    <col min="5" max="13" width="13" style="6" customWidth="1"/>
    <col min="14" max="14" width="13" style="5" customWidth="1"/>
    <col min="15" max="36" width="13" style="6" customWidth="1"/>
    <col min="37" max="16384" width="9.25" style="6"/>
  </cols>
  <sheetData>
    <row r="1" spans="1:36" ht="13.1">
      <c r="B1" s="47" t="s">
        <v>0</v>
      </c>
      <c r="C1" s="467"/>
      <c r="D1" s="467"/>
      <c r="E1" s="465"/>
      <c r="F1" s="48"/>
      <c r="G1" s="48"/>
      <c r="H1" s="467"/>
      <c r="I1" s="48"/>
      <c r="J1" s="47"/>
      <c r="K1" s="467"/>
      <c r="L1" s="48"/>
      <c r="M1" s="467"/>
      <c r="N1" s="49"/>
      <c r="O1" s="49"/>
      <c r="P1" s="49"/>
      <c r="Q1" s="49"/>
      <c r="R1" s="49"/>
      <c r="S1" s="49"/>
      <c r="T1" s="49"/>
      <c r="U1" s="49"/>
      <c r="V1" s="49"/>
      <c r="W1" s="49"/>
      <c r="X1" s="49"/>
      <c r="Y1" s="49"/>
      <c r="Z1" s="49"/>
      <c r="AA1" s="49"/>
      <c r="AB1" s="49"/>
      <c r="AC1" s="49"/>
      <c r="AD1" s="49"/>
      <c r="AE1" s="49"/>
      <c r="AF1" s="49"/>
      <c r="AG1" s="49"/>
      <c r="AH1" s="49"/>
      <c r="AI1" s="49"/>
    </row>
    <row r="2" spans="1:36" ht="13.1">
      <c r="B2" s="1" t="s">
        <v>317</v>
      </c>
      <c r="C2" s="467"/>
      <c r="D2" s="467"/>
      <c r="E2" s="465"/>
      <c r="F2" s="579" t="s">
        <v>312</v>
      </c>
      <c r="G2" s="579"/>
      <c r="H2" s="467"/>
      <c r="I2" s="579" t="s">
        <v>312</v>
      </c>
      <c r="J2" s="579"/>
      <c r="K2" s="467"/>
      <c r="L2" s="48"/>
      <c r="M2" s="467"/>
    </row>
    <row r="3" spans="1:36" ht="13.1">
      <c r="B3" s="47" t="s">
        <v>132</v>
      </c>
      <c r="C3" s="467"/>
      <c r="D3" s="467"/>
      <c r="E3" s="465"/>
      <c r="F3" s="48"/>
      <c r="G3" s="48"/>
      <c r="H3" s="467"/>
      <c r="I3" s="48"/>
      <c r="J3" s="48"/>
      <c r="K3" s="467"/>
      <c r="L3" s="467" t="s">
        <v>122</v>
      </c>
      <c r="M3" s="467"/>
      <c r="P3" s="5"/>
    </row>
    <row r="4" spans="1:36" ht="13.1">
      <c r="B4" s="47"/>
      <c r="C4" s="467"/>
      <c r="D4" s="467"/>
      <c r="E4" s="465"/>
      <c r="F4" s="579" t="s">
        <v>312</v>
      </c>
      <c r="G4" s="579"/>
      <c r="H4" s="467"/>
      <c r="I4" s="579" t="s">
        <v>312</v>
      </c>
      <c r="J4" s="579"/>
      <c r="K4" s="467"/>
      <c r="L4" s="581" t="str">
        <f>'Pt 1 - Summary of Data'!$L$8</f>
        <v>No</v>
      </c>
      <c r="M4" s="580"/>
      <c r="P4" s="5"/>
    </row>
    <row r="5" spans="1:36">
      <c r="B5" s="468"/>
      <c r="C5" s="467"/>
      <c r="D5" s="467"/>
      <c r="E5" s="468"/>
      <c r="F5" s="469"/>
      <c r="G5" s="469"/>
      <c r="H5" s="467"/>
      <c r="I5" s="49" t="s">
        <v>51</v>
      </c>
      <c r="J5" s="49"/>
      <c r="K5" s="467"/>
      <c r="L5" s="467"/>
      <c r="M5" s="467"/>
      <c r="N5" s="6"/>
    </row>
    <row r="6" spans="1:36">
      <c r="B6" s="583" t="s">
        <v>312</v>
      </c>
      <c r="C6" s="583"/>
      <c r="D6" s="583"/>
      <c r="E6" s="467"/>
      <c r="F6" s="580" t="s">
        <v>312</v>
      </c>
      <c r="G6" s="580"/>
      <c r="H6" s="470"/>
      <c r="I6" s="579" t="str">
        <f>IF(ISBLANK('Pt 1 - Summary of Data'!$I$10),"",'Pt 1 - Summary of Data'!$I$10)</f>
        <v/>
      </c>
      <c r="J6" s="579"/>
      <c r="K6" s="467"/>
      <c r="L6" s="580" t="s">
        <v>312</v>
      </c>
      <c r="M6" s="580"/>
      <c r="N6" s="6"/>
    </row>
    <row r="7" spans="1:36">
      <c r="B7" s="468"/>
      <c r="C7" s="467"/>
      <c r="D7" s="467"/>
      <c r="E7" s="467"/>
      <c r="F7" s="469"/>
      <c r="G7" s="469"/>
      <c r="H7" s="467"/>
      <c r="I7" s="467"/>
      <c r="J7" s="469"/>
      <c r="K7" s="467"/>
      <c r="L7" s="52" t="s">
        <v>105</v>
      </c>
      <c r="M7" s="467"/>
      <c r="N7" s="6"/>
    </row>
    <row r="8" spans="1:36" ht="13.1">
      <c r="B8" s="583" t="s">
        <v>312</v>
      </c>
      <c r="C8" s="583"/>
      <c r="D8" s="583"/>
      <c r="E8" s="467"/>
      <c r="F8" s="580" t="s">
        <v>312</v>
      </c>
      <c r="G8" s="580"/>
      <c r="H8" s="467"/>
      <c r="I8" s="582" t="s">
        <v>312</v>
      </c>
      <c r="J8" s="582"/>
      <c r="K8" s="467"/>
      <c r="L8" s="584">
        <f>'Pt 1 - Summary of Data'!$L$12</f>
        <v>2012</v>
      </c>
      <c r="M8" s="585"/>
      <c r="N8" s="11"/>
    </row>
    <row r="9" spans="1:36" s="27" customFormat="1" ht="13.1" thickBot="1">
      <c r="B9" s="53"/>
      <c r="C9" s="53"/>
      <c r="D9" s="53"/>
      <c r="E9" s="53"/>
      <c r="F9" s="53"/>
      <c r="G9" s="53"/>
      <c r="H9" s="53"/>
      <c r="I9" s="53"/>
      <c r="J9" s="53"/>
      <c r="K9" s="53"/>
      <c r="L9" s="53"/>
      <c r="M9" s="53"/>
      <c r="N9" s="53"/>
      <c r="O9" s="53"/>
      <c r="P9" s="53"/>
      <c r="Q9" s="53"/>
      <c r="R9" s="53"/>
      <c r="S9" s="53"/>
      <c r="T9" s="53"/>
      <c r="U9" s="53"/>
      <c r="V9" s="53"/>
      <c r="W9" s="53"/>
      <c r="X9" s="53"/>
      <c r="Y9" s="53"/>
      <c r="Z9" s="5"/>
      <c r="AA9" s="5"/>
      <c r="AB9" s="5"/>
      <c r="AC9" s="5"/>
      <c r="AD9" s="5"/>
      <c r="AE9" s="5"/>
      <c r="AF9" s="5"/>
      <c r="AG9" s="5"/>
      <c r="AH9" s="5"/>
      <c r="AI9" s="5"/>
    </row>
    <row r="10" spans="1:36" ht="13.75" thickBot="1">
      <c r="E10" s="588" t="s">
        <v>123</v>
      </c>
      <c r="F10" s="589"/>
      <c r="G10" s="589"/>
      <c r="H10" s="589"/>
      <c r="I10" s="589"/>
      <c r="J10" s="589"/>
      <c r="K10" s="589"/>
      <c r="L10" s="589"/>
      <c r="M10" s="589"/>
      <c r="N10" s="589"/>
      <c r="O10" s="589"/>
      <c r="P10" s="590"/>
      <c r="Q10" s="588" t="s">
        <v>66</v>
      </c>
      <c r="R10" s="589"/>
      <c r="S10" s="589"/>
      <c r="T10" s="589"/>
      <c r="U10" s="589"/>
      <c r="V10" s="589"/>
      <c r="W10" s="589"/>
      <c r="X10" s="589"/>
      <c r="Y10" s="589"/>
      <c r="Z10" s="589"/>
      <c r="AA10" s="589"/>
      <c r="AB10" s="590"/>
      <c r="AC10" s="588" t="s">
        <v>52</v>
      </c>
      <c r="AD10" s="589"/>
      <c r="AE10" s="589"/>
      <c r="AF10" s="589"/>
      <c r="AG10" s="589"/>
      <c r="AH10" s="589"/>
      <c r="AI10" s="589"/>
      <c r="AJ10" s="590"/>
    </row>
    <row r="11" spans="1:36" ht="13.75" thickBot="1">
      <c r="C11" s="3"/>
      <c r="E11" s="591" t="s">
        <v>43</v>
      </c>
      <c r="F11" s="589"/>
      <c r="G11" s="589"/>
      <c r="H11" s="590"/>
      <c r="I11" s="591" t="s">
        <v>44</v>
      </c>
      <c r="J11" s="592"/>
      <c r="K11" s="592"/>
      <c r="L11" s="593"/>
      <c r="M11" s="591" t="s">
        <v>45</v>
      </c>
      <c r="N11" s="589"/>
      <c r="O11" s="589"/>
      <c r="P11" s="590"/>
      <c r="Q11" s="591" t="s">
        <v>43</v>
      </c>
      <c r="R11" s="589"/>
      <c r="S11" s="589"/>
      <c r="T11" s="590"/>
      <c r="U11" s="591" t="s">
        <v>44</v>
      </c>
      <c r="V11" s="592"/>
      <c r="W11" s="592"/>
      <c r="X11" s="593"/>
      <c r="Y11" s="591" t="s">
        <v>45</v>
      </c>
      <c r="Z11" s="589"/>
      <c r="AA11" s="589"/>
      <c r="AB11" s="590"/>
      <c r="AC11" s="591" t="s">
        <v>44</v>
      </c>
      <c r="AD11" s="589"/>
      <c r="AE11" s="589"/>
      <c r="AF11" s="590"/>
      <c r="AG11" s="591" t="s">
        <v>45</v>
      </c>
      <c r="AH11" s="592"/>
      <c r="AI11" s="592"/>
      <c r="AJ11" s="593"/>
    </row>
    <row r="12" spans="1:36" ht="42.05" customHeight="1" thickBot="1">
      <c r="A12" s="43"/>
      <c r="B12" s="559" t="s">
        <v>320</v>
      </c>
      <c r="C12" s="560"/>
      <c r="D12" s="561"/>
      <c r="E12" s="112" t="s">
        <v>53</v>
      </c>
      <c r="F12" s="113" t="s">
        <v>54</v>
      </c>
      <c r="G12" s="113" t="s">
        <v>41</v>
      </c>
      <c r="H12" s="114" t="s">
        <v>138</v>
      </c>
      <c r="I12" s="112" t="s">
        <v>53</v>
      </c>
      <c r="J12" s="113" t="s">
        <v>54</v>
      </c>
      <c r="K12" s="113" t="s">
        <v>41</v>
      </c>
      <c r="L12" s="114" t="s">
        <v>139</v>
      </c>
      <c r="M12" s="112" t="s">
        <v>53</v>
      </c>
      <c r="N12" s="113" t="s">
        <v>54</v>
      </c>
      <c r="O12" s="113" t="s">
        <v>41</v>
      </c>
      <c r="P12" s="114" t="s">
        <v>139</v>
      </c>
      <c r="Q12" s="112" t="s">
        <v>53</v>
      </c>
      <c r="R12" s="113" t="s">
        <v>54</v>
      </c>
      <c r="S12" s="113" t="s">
        <v>41</v>
      </c>
      <c r="T12" s="114" t="s">
        <v>138</v>
      </c>
      <c r="U12" s="112" t="s">
        <v>53</v>
      </c>
      <c r="V12" s="113" t="s">
        <v>54</v>
      </c>
      <c r="W12" s="113" t="s">
        <v>41</v>
      </c>
      <c r="X12" s="114" t="s">
        <v>139</v>
      </c>
      <c r="Y12" s="112" t="s">
        <v>53</v>
      </c>
      <c r="Z12" s="113" t="s">
        <v>54</v>
      </c>
      <c r="AA12" s="113" t="s">
        <v>41</v>
      </c>
      <c r="AB12" s="114" t="s">
        <v>139</v>
      </c>
      <c r="AC12" s="112" t="s">
        <v>53</v>
      </c>
      <c r="AD12" s="113" t="s">
        <v>54</v>
      </c>
      <c r="AE12" s="113" t="s">
        <v>41</v>
      </c>
      <c r="AF12" s="114" t="s">
        <v>138</v>
      </c>
      <c r="AG12" s="112" t="s">
        <v>53</v>
      </c>
      <c r="AH12" s="113" t="s">
        <v>54</v>
      </c>
      <c r="AI12" s="113" t="s">
        <v>41</v>
      </c>
      <c r="AJ12" s="114" t="s">
        <v>139</v>
      </c>
    </row>
    <row r="13" spans="1:36" s="27" customFormat="1" ht="13.1" thickBot="1">
      <c r="B13" s="562"/>
      <c r="C13" s="563"/>
      <c r="D13" s="563"/>
      <c r="E13" s="164">
        <v>1</v>
      </c>
      <c r="F13" s="165">
        <v>2</v>
      </c>
      <c r="G13" s="165">
        <v>3</v>
      </c>
      <c r="H13" s="166">
        <v>4</v>
      </c>
      <c r="I13" s="164">
        <v>5</v>
      </c>
      <c r="J13" s="165">
        <v>6</v>
      </c>
      <c r="K13" s="165">
        <v>7</v>
      </c>
      <c r="L13" s="166">
        <v>8</v>
      </c>
      <c r="M13" s="164">
        <v>9</v>
      </c>
      <c r="N13" s="165">
        <v>10</v>
      </c>
      <c r="O13" s="165">
        <v>11</v>
      </c>
      <c r="P13" s="166">
        <v>12</v>
      </c>
      <c r="Q13" s="167">
        <v>13</v>
      </c>
      <c r="R13" s="168">
        <v>14</v>
      </c>
      <c r="S13" s="168">
        <v>15</v>
      </c>
      <c r="T13" s="169">
        <v>16</v>
      </c>
      <c r="U13" s="170">
        <v>17</v>
      </c>
      <c r="V13" s="168">
        <v>18</v>
      </c>
      <c r="W13" s="171">
        <v>19</v>
      </c>
      <c r="X13" s="167">
        <v>20</v>
      </c>
      <c r="Y13" s="164">
        <v>21</v>
      </c>
      <c r="Z13" s="165">
        <v>22</v>
      </c>
      <c r="AA13" s="165">
        <v>23</v>
      </c>
      <c r="AB13" s="166">
        <v>24</v>
      </c>
      <c r="AC13" s="164">
        <v>25</v>
      </c>
      <c r="AD13" s="165">
        <v>26</v>
      </c>
      <c r="AE13" s="165">
        <v>27</v>
      </c>
      <c r="AF13" s="166">
        <v>28</v>
      </c>
      <c r="AG13" s="164">
        <v>29</v>
      </c>
      <c r="AH13" s="165">
        <v>30</v>
      </c>
      <c r="AI13" s="172">
        <v>31</v>
      </c>
      <c r="AJ13" s="166">
        <v>32</v>
      </c>
    </row>
    <row r="14" spans="1:36">
      <c r="B14" s="30" t="s">
        <v>1</v>
      </c>
      <c r="C14" s="32" t="s">
        <v>81</v>
      </c>
      <c r="D14" s="29"/>
      <c r="E14" s="348"/>
      <c r="F14" s="349"/>
      <c r="G14" s="325"/>
      <c r="H14" s="329"/>
      <c r="I14" s="348"/>
      <c r="J14" s="349"/>
      <c r="K14" s="325"/>
      <c r="L14" s="329"/>
      <c r="M14" s="348"/>
      <c r="N14" s="349"/>
      <c r="O14" s="325"/>
      <c r="P14" s="329"/>
      <c r="Q14" s="350"/>
      <c r="R14" s="351"/>
      <c r="S14" s="352"/>
      <c r="T14" s="353"/>
      <c r="U14" s="350"/>
      <c r="V14" s="351"/>
      <c r="W14" s="352"/>
      <c r="X14" s="354"/>
      <c r="Y14" s="348"/>
      <c r="Z14" s="349"/>
      <c r="AA14" s="325"/>
      <c r="AB14" s="329"/>
      <c r="AC14" s="348"/>
      <c r="AD14" s="349"/>
      <c r="AE14" s="325"/>
      <c r="AF14" s="329"/>
      <c r="AG14" s="348"/>
      <c r="AH14" s="349"/>
      <c r="AI14" s="325"/>
      <c r="AJ14" s="329"/>
    </row>
    <row r="15" spans="1:36" s="27" customFormat="1">
      <c r="B15" s="36"/>
      <c r="C15" s="16">
        <v>1.1000000000000001</v>
      </c>
      <c r="D15" s="33" t="s">
        <v>151</v>
      </c>
      <c r="E15" s="286"/>
      <c r="F15" s="70"/>
      <c r="G15" s="287"/>
      <c r="H15" s="259"/>
      <c r="I15" s="257"/>
      <c r="J15" s="70"/>
      <c r="K15" s="258"/>
      <c r="L15" s="259"/>
      <c r="M15" s="257"/>
      <c r="N15" s="70"/>
      <c r="O15" s="258"/>
      <c r="P15" s="259"/>
      <c r="Q15" s="257"/>
      <c r="R15" s="70"/>
      <c r="S15" s="258"/>
      <c r="T15" s="259"/>
      <c r="U15" s="257"/>
      <c r="V15" s="70"/>
      <c r="W15" s="258"/>
      <c r="X15" s="258"/>
      <c r="Y15" s="257"/>
      <c r="Z15" s="70"/>
      <c r="AA15" s="258"/>
      <c r="AB15" s="259"/>
      <c r="AC15" s="257"/>
      <c r="AD15" s="70"/>
      <c r="AE15" s="258"/>
      <c r="AF15" s="259"/>
      <c r="AG15" s="257"/>
      <c r="AH15" s="70"/>
      <c r="AI15" s="258"/>
      <c r="AJ15" s="259"/>
    </row>
    <row r="16" spans="1:36" s="27" customFormat="1" ht="24.9">
      <c r="B16" s="36"/>
      <c r="C16" s="16">
        <v>1.2</v>
      </c>
      <c r="D16" s="34" t="s">
        <v>182</v>
      </c>
      <c r="E16" s="257"/>
      <c r="F16" s="70"/>
      <c r="G16" s="260">
        <f>('Pt 2 - Premium and Claims'!G$36+'Pt 2 - Premium and Claims'!G$39+'Pt 2 - Premium and Claims'!G$43+'Pt 2 - Premium and Claims'!G$47-'Pt 2 - Premium and Claims'!G$48+'Pt 2 - Premium and Claims'!G$51+'Pt 2 - Premium and Claims'!G$54+'Pt 2 - Premium and Claims'!G$57+'Pt 2 - Premium and Claims'!G$58-'Pt 2 - Premium and Claims'!G$61+'Pt 2 - Premium and Claims'!G$63+'Pt 2 - Premium and Claims'!G$64+'Pt 2 - Premium and Claims'!G$65+MIN('Pt 2 - Premium and Claims'!G$68:G$69))+('Pt 2 - Premium and Claims'!I$36+'Pt 2 - Premium and Claims'!I$39+'Pt 2 - Premium and Claims'!I$43+'Pt 2 - Premium and Claims'!I$47-'Pt 2 - Premium and Claims'!I$48+'Pt 2 - Premium and Claims'!I$51+'Pt 2 - Premium and Claims'!I$54+'Pt 2 - Premium and Claims'!I$57+'Pt 2 - Premium and Claims'!I$58-'Pt 2 - Premium and Claims'!I$61+'Pt 2 - Premium and Claims'!I$63+'Pt 2 - Premium and Claims'!I$64+'Pt 2 - Premium and Claims'!I$65+MIN('Pt 2 - Premium and Claims'!I$68:I$69))-('Pt 2 - Premium and Claims'!J$36+'Pt 2 - Premium and Claims'!J$39+'Pt 2 - Premium and Claims'!J$43+'Pt 2 - Premium and Claims'!J$47-'Pt 2 - Premium and Claims'!J$48+'Pt 2 - Premium and Claims'!J$51+'Pt 2 - Premium and Claims'!J$54+'Pt 2 - Premium and Claims'!J$57+'Pt 2 - Premium and Claims'!J$58-'Pt 2 - Premium and Claims'!J$61+'Pt 2 - Premium and Claims'!J$63+'Pt 2 - Premium and Claims'!J$64+'Pt 2 - Premium and Claims'!J$65+MIN('Pt 2 - Premium and Claims'!J$68:J$69))</f>
        <v>0</v>
      </c>
      <c r="H16" s="261">
        <f>IF(G$28&lt;75000,F16+G16,G16)</f>
        <v>0</v>
      </c>
      <c r="I16" s="257"/>
      <c r="J16" s="70"/>
      <c r="K16" s="260">
        <f>('Pt 2 - Premium and Claims'!L$36+'Pt 2 - Premium and Claims'!L$39+'Pt 2 - Premium and Claims'!L$43+'Pt 2 - Premium and Claims'!L$47-'Pt 2 - Premium and Claims'!L$48+'Pt 2 - Premium and Claims'!L$51+'Pt 2 - Premium and Claims'!L$54+'Pt 2 - Premium and Claims'!L$57+'Pt 2 - Premium and Claims'!L$58-'Pt 2 - Premium and Claims'!L$61+'Pt 2 - Premium and Claims'!L$63+'Pt 2 - Premium and Claims'!L$64+'Pt 2 - Premium and Claims'!L$65+MIN('Pt 2 - Premium and Claims'!L$68:L$69))+('Pt 2 - Premium and Claims'!N$36+'Pt 2 - Premium and Claims'!N$39+'Pt 2 - Premium and Claims'!N$43+'Pt 2 - Premium and Claims'!N$47-'Pt 2 - Premium and Claims'!N$48+'Pt 2 - Premium and Claims'!N$51+'Pt 2 - Premium and Claims'!N$54+'Pt 2 - Premium and Claims'!N$57+'Pt 2 - Premium and Claims'!N$58-'Pt 2 - Premium and Claims'!N$61+'Pt 2 - Premium and Claims'!N$63+'Pt 2 - Premium and Claims'!N$64+'Pt 2 - Premium and Claims'!N$65+MIN('Pt 2 - Premium and Claims'!N$68:N$69))-('Pt 2 - Premium and Claims'!O$36+'Pt 2 - Premium and Claims'!O$39+'Pt 2 - Premium and Claims'!O$43+'Pt 2 - Premium and Claims'!O$47-'Pt 2 - Premium and Claims'!O$48+'Pt 2 - Premium and Claims'!O$51+'Pt 2 - Premium and Claims'!O$54+'Pt 2 - Premium and Claims'!O$57+'Pt 2 - Premium and Claims'!O$58-'Pt 2 - Premium and Claims'!O$61+'Pt 2 - Premium and Claims'!O$63+'Pt 2 - Premium and Claims'!O$64+'Pt 2 - Premium and Claims'!O$65+MIN('Pt 2 - Premium and Claims'!O$68:O$69))</f>
        <v>0</v>
      </c>
      <c r="L16" s="261">
        <f>IF(K$28&lt;75000,J16+K16,K16)</f>
        <v>0</v>
      </c>
      <c r="M16" s="257"/>
      <c r="N16" s="70"/>
      <c r="O16" s="260">
        <f>('Pt 2 - Premium and Claims'!Q$36+'Pt 2 - Premium and Claims'!Q$39+'Pt 2 - Premium and Claims'!Q$43+'Pt 2 - Premium and Claims'!Q$47-'Pt 2 - Premium and Claims'!Q$48+'Pt 2 - Premium and Claims'!Q$51+'Pt 2 - Premium and Claims'!Q$54+'Pt 2 - Premium and Claims'!Q$57+'Pt 2 - Premium and Claims'!Q$58-'Pt 2 - Premium and Claims'!Q$61+'Pt 2 - Premium and Claims'!Q$63+'Pt 2 - Premium and Claims'!Q$64+'Pt 2 - Premium and Claims'!Q$65+MIN('Pt 2 - Premium and Claims'!Q$68:Q$69))+('Pt 2 - Premium and Claims'!S$36+'Pt 2 - Premium and Claims'!S$39+'Pt 2 - Premium and Claims'!S$43+'Pt 2 - Premium and Claims'!S$47-'Pt 2 - Premium and Claims'!S$48+'Pt 2 - Premium and Claims'!S$51+'Pt 2 - Premium and Claims'!S$54+'Pt 2 - Premium and Claims'!S$57+'Pt 2 - Premium and Claims'!S$58-'Pt 2 - Premium and Claims'!S$61+'Pt 2 - Premium and Claims'!S$63+'Pt 2 - Premium and Claims'!S$64+'Pt 2 - Premium and Claims'!S$65+MIN('Pt 2 - Premium and Claims'!S$68:S$69))-('Pt 2 - Premium and Claims'!T$36+'Pt 2 - Premium and Claims'!T$39+'Pt 2 - Premium and Claims'!T$43+'Pt 2 - Premium and Claims'!T$47-'Pt 2 - Premium and Claims'!T$48+'Pt 2 - Premium and Claims'!T$51+'Pt 2 - Premium and Claims'!T$54+'Pt 2 - Premium and Claims'!T$57+'Pt 2 - Premium and Claims'!T$58-'Pt 2 - Premium and Claims'!T$61+'Pt 2 - Premium and Claims'!T$63+'Pt 2 - Premium and Claims'!T$64+'Pt 2 - Premium and Claims'!T$65+MIN('Pt 2 - Premium and Claims'!T$68:T$69))</f>
        <v>0</v>
      </c>
      <c r="P16" s="261">
        <f>IF(O$28&lt;75000,N16+O16,O16)</f>
        <v>0</v>
      </c>
      <c r="Q16" s="257"/>
      <c r="R16" s="70"/>
      <c r="S16" s="260">
        <f>'Pt 2 - Premium and Claims'!V$36+'Pt 2 - Premium and Claims'!V$39+'Pt 2 - Premium and Claims'!V$43+'Pt 2 - Premium and Claims'!V$47-'Pt 2 - Premium and Claims'!V$48+'Pt 2 - Premium and Claims'!V$51+'Pt 2 - Premium and Claims'!V$54+'Pt 2 - Premium and Claims'!V$57+'Pt 2 - Premium and Claims'!V$58-'Pt 2 - Premium and Claims'!V$61+'Pt 2 - Premium and Claims'!V$63+'Pt 2 - Premium and Claims'!V$64+'Pt 2 - Premium and Claims'!V$65+MIN('Pt 2 - Premium and Claims'!V$68:V$69)</f>
        <v>0</v>
      </c>
      <c r="T16" s="261">
        <f>IF(S$28&lt;75000,R16+S16,S16)</f>
        <v>0</v>
      </c>
      <c r="U16" s="257"/>
      <c r="V16" s="70"/>
      <c r="W16" s="260">
        <f>'Pt 2 - Premium and Claims'!Y$36+'Pt 2 - Premium and Claims'!Y$39+'Pt 2 - Premium and Claims'!Y$43+'Pt 2 - Premium and Claims'!Y$47-'Pt 2 - Premium and Claims'!Y$48+'Pt 2 - Premium and Claims'!Y$51+'Pt 2 - Premium and Claims'!Y$54+'Pt 2 - Premium and Claims'!Y$57+'Pt 2 - Premium and Claims'!Y$58-'Pt 2 - Premium and Claims'!Y$61+'Pt 2 - Premium and Claims'!Y$63+'Pt 2 - Premium and Claims'!Y$64+'Pt 2 - Premium and Claims'!Y$65+MIN('Pt 2 - Premium and Claims'!Y$68:Y$69)</f>
        <v>0</v>
      </c>
      <c r="X16" s="262">
        <f>IF(W$28&lt;75000,V16+W16,W16)</f>
        <v>0</v>
      </c>
      <c r="Y16" s="257"/>
      <c r="Z16" s="70"/>
      <c r="AA16" s="260">
        <f>'Pt 2 - Premium and Claims'!AB$36+'Pt 2 - Premium and Claims'!AB$39+'Pt 2 - Premium and Claims'!AB$43+'Pt 2 - Premium and Claims'!AB$47-'Pt 2 - Premium and Claims'!AB$48+'Pt 2 - Premium and Claims'!AB$51+'Pt 2 - Premium and Claims'!AB$54+'Pt 2 - Premium and Claims'!AB$57+'Pt 2 - Premium and Claims'!AB$58-'Pt 2 - Premium and Claims'!AB$61+'Pt 2 - Premium and Claims'!AB$63+'Pt 2 - Premium and Claims'!AB$64+'Pt 2 - Premium and Claims'!AB$65+MIN('Pt 2 - Premium and Claims'!AB$68:AB$69)</f>
        <v>0</v>
      </c>
      <c r="AB16" s="261">
        <f>IF(AA$28&lt;75000,Z16+AA16,AA16)</f>
        <v>0</v>
      </c>
      <c r="AC16" s="257"/>
      <c r="AD16" s="70"/>
      <c r="AE16" s="260">
        <f>('Pt 2 - Premium and Claims'!AE$36+'Pt 2 - Premium and Claims'!AE$39+'Pt 2 - Premium and Claims'!AE$43+'Pt 2 - Premium and Claims'!AE$47-'Pt 2 - Premium and Claims'!AE$48+'Pt 2 - Premium and Claims'!AE$51+'Pt 2 - Premium and Claims'!AE$54+'Pt 2 - Premium and Claims'!AE$57+'Pt 2 - Premium and Claims'!AE$58-'Pt 2 - Premium and Claims'!AE$61+'Pt 2 - Premium and Claims'!AE$63+'Pt 2 - Premium and Claims'!AE$64+'Pt 2 - Premium and Claims'!AE$65+MIN('Pt 2 - Premium and Claims'!AE$68:AE$69))+('Pt 2 - Premium and Claims'!AG$36+'Pt 2 - Premium and Claims'!AG$39+'Pt 2 - Premium and Claims'!AG$43+'Pt 2 - Premium and Claims'!AG$47-'Pt 2 - Premium and Claims'!AG$48+'Pt 2 - Premium and Claims'!AG$51+'Pt 2 - Premium and Claims'!AG$54+'Pt 2 - Premium and Claims'!AG$57+'Pt 2 - Premium and Claims'!AG$58-'Pt 2 - Premium and Claims'!AG$61+'Pt 2 - Premium and Claims'!AG$63+'Pt 2 - Premium and Claims'!AG$64+'Pt 2 - Premium and Claims'!AG$65+MIN('Pt 2 - Premium and Claims'!AG$68:AG$69))-('Pt 2 - Premium and Claims'!AH$36+'Pt 2 - Premium and Claims'!AH$39+'Pt 2 - Premium and Claims'!AH$43+'Pt 2 - Premium and Claims'!AH$47-'Pt 2 - Premium and Claims'!AH$48+'Pt 2 - Premium and Claims'!AH$51+'Pt 2 - Premium and Claims'!AH$54+'Pt 2 - Premium and Claims'!AH$57+'Pt 2 - Premium and Claims'!AH$58-'Pt 2 - Premium and Claims'!AH$61+'Pt 2 - Premium and Claims'!AH$63+'Pt 2 - Premium and Claims'!AH$64+'Pt 2 - Premium and Claims'!AH$65+MIN('Pt 2 - Premium and Claims'!AH$68:AH$69))</f>
        <v>0</v>
      </c>
      <c r="AF16" s="261">
        <f>IF(AE$28&lt;75000,AD16+AE16,AE16)</f>
        <v>0</v>
      </c>
      <c r="AG16" s="257"/>
      <c r="AH16" s="70"/>
      <c r="AI16" s="260">
        <f>('Pt 2 - Premium and Claims'!AJ$36+'Pt 2 - Premium and Claims'!AJ$39+'Pt 2 - Premium and Claims'!AJ$43+'Pt 2 - Premium and Claims'!AJ$47-'Pt 2 - Premium and Claims'!AJ$48+'Pt 2 - Premium and Claims'!AJ$51+'Pt 2 - Premium and Claims'!AJ$54+'Pt 2 - Premium and Claims'!AJ$57+'Pt 2 - Premium and Claims'!AJ$58-'Pt 2 - Premium and Claims'!AJ$61+'Pt 2 - Premium and Claims'!AJ$63+'Pt 2 - Premium and Claims'!AJ$64+'Pt 2 - Premium and Claims'!AJ$65+MIN('Pt 2 - Premium and Claims'!AJ$68:AJ$69))+('Pt 2 - Premium and Claims'!AL$36+'Pt 2 - Premium and Claims'!AL$39+'Pt 2 - Premium and Claims'!AL$43+'Pt 2 - Premium and Claims'!AL$47-'Pt 2 - Premium and Claims'!AL$48+'Pt 2 - Premium and Claims'!AL$51+'Pt 2 - Premium and Claims'!AL$54+'Pt 2 - Premium and Claims'!AL$57+'Pt 2 - Premium and Claims'!AL$58-'Pt 2 - Premium and Claims'!AL$61+'Pt 2 - Premium and Claims'!AL$63+'Pt 2 - Premium and Claims'!AL$64+'Pt 2 - Premium and Claims'!AL$65+MIN('Pt 2 - Premium and Claims'!AL$68:AL$69))-('Pt 2 - Premium and Claims'!AM$36+'Pt 2 - Premium and Claims'!AM$39+'Pt 2 - Premium and Claims'!AM$43+'Pt 2 - Premium and Claims'!AM$47-'Pt 2 - Premium and Claims'!AM$48+'Pt 2 - Premium and Claims'!AM$51+'Pt 2 - Premium and Claims'!AM$54+'Pt 2 - Premium and Claims'!AM$57+'Pt 2 - Premium and Claims'!AM$58-'Pt 2 - Premium and Claims'!AM$61+'Pt 2 - Premium and Claims'!AM$63+'Pt 2 - Premium and Claims'!AM$64+'Pt 2 - Premium and Claims'!AM$65+MIN('Pt 2 - Premium and Claims'!AM$68:AM$69))</f>
        <v>0</v>
      </c>
      <c r="AJ16" s="261">
        <f>IF(AI$28&lt;75000,AH16+AI16,AI16)</f>
        <v>0</v>
      </c>
    </row>
    <row r="17" spans="1:36">
      <c r="B17" s="31"/>
      <c r="C17" s="16">
        <v>1.3</v>
      </c>
      <c r="D17" s="34" t="s">
        <v>166</v>
      </c>
      <c r="E17" s="286"/>
      <c r="F17" s="70"/>
      <c r="G17" s="153">
        <f>SUM('Pt 1 - Summary of Data'!G$50:G$55)+SUM('Pt 1 - Summary of Data'!I$50:I$55)-SUM('Pt 1 - Summary of Data'!J$50:J$55)</f>
        <v>0</v>
      </c>
      <c r="H17" s="263">
        <f t="shared" ref="H17" si="0">IF(G$28&lt;75000,F17+G17,G17)</f>
        <v>0</v>
      </c>
      <c r="I17" s="286"/>
      <c r="J17" s="70"/>
      <c r="K17" s="153">
        <f>SUM('Pt 1 - Summary of Data'!L$50:L$55)+SUM('Pt 1 - Summary of Data'!N$50:N$55)-SUM('Pt 1 - Summary of Data'!O$50:O$55)</f>
        <v>0</v>
      </c>
      <c r="L17" s="263">
        <f t="shared" ref="L17" si="1">IF(K$28&lt;75000,J17+K17,K17)</f>
        <v>0</v>
      </c>
      <c r="M17" s="286"/>
      <c r="N17" s="70"/>
      <c r="O17" s="153">
        <f>SUM('Pt 1 - Summary of Data'!Q$50:Q$55)+SUM('Pt 1 - Summary of Data'!S$50:S$55)-SUM('Pt 1 - Summary of Data'!T$50:T$55)</f>
        <v>0</v>
      </c>
      <c r="P17" s="263">
        <f t="shared" ref="P17" si="2">IF(O$28&lt;75000,N17+O17,O17)</f>
        <v>0</v>
      </c>
      <c r="Q17" s="286"/>
      <c r="R17" s="70"/>
      <c r="S17" s="153">
        <f>SUM('Pt 1 - Summary of Data'!V$50:V$55)</f>
        <v>0</v>
      </c>
      <c r="T17" s="263">
        <f t="shared" ref="T17" si="3">IF(S$28&lt;75000,R17+S17,S17)</f>
        <v>0</v>
      </c>
      <c r="U17" s="286"/>
      <c r="V17" s="70"/>
      <c r="W17" s="153">
        <f>SUM('Pt 1 - Summary of Data'!Y$50:Y$55)</f>
        <v>0</v>
      </c>
      <c r="X17" s="264">
        <f t="shared" ref="X17" si="4">IF(W$28&lt;75000,V17+W17,W17)</f>
        <v>0</v>
      </c>
      <c r="Y17" s="286"/>
      <c r="Z17" s="70"/>
      <c r="AA17" s="153">
        <f>SUM('Pt 1 - Summary of Data'!AB$50:AB$55)</f>
        <v>0</v>
      </c>
      <c r="AB17" s="263">
        <f t="shared" ref="AB17" si="5">IF(AA$28&lt;75000,Z17+AA17,AA17)</f>
        <v>0</v>
      </c>
      <c r="AC17" s="286"/>
      <c r="AD17" s="70"/>
      <c r="AE17" s="153">
        <f>SUM('Pt 1 - Summary of Data'!AE$50:AE$55)+SUM('Pt 1 - Summary of Data'!AG$50:AG$55)-SUM('Pt 1 - Summary of Data'!AH$50:AH$55)</f>
        <v>0</v>
      </c>
      <c r="AF17" s="263">
        <f t="shared" ref="AF17" si="6">IF(AE$28&lt;75000,AD17+AE17,AE17)</f>
        <v>0</v>
      </c>
      <c r="AG17" s="286"/>
      <c r="AH17" s="70"/>
      <c r="AI17" s="153">
        <f>SUM('Pt 1 - Summary of Data'!AJ$50:AJ$55)+SUM('Pt 1 - Summary of Data'!AL$50:AL$55)-SUM('Pt 1 - Summary of Data'!AM$50:AM$55)</f>
        <v>0</v>
      </c>
      <c r="AJ17" s="263">
        <f t="shared" ref="AJ17" si="7">IF(AI$28&lt;75000,AH17+AI17,AI17)</f>
        <v>0</v>
      </c>
    </row>
    <row r="18" spans="1:36">
      <c r="B18" s="31"/>
      <c r="C18" s="16">
        <v>1.4</v>
      </c>
      <c r="D18" s="34" t="s">
        <v>167</v>
      </c>
      <c r="E18" s="257"/>
      <c r="F18" s="466"/>
      <c r="G18" s="287"/>
      <c r="H18" s="263">
        <f>IF(G$28&lt;75000,F18,0)</f>
        <v>0</v>
      </c>
      <c r="I18" s="257"/>
      <c r="J18" s="466"/>
      <c r="K18" s="287"/>
      <c r="L18" s="263">
        <f>IF(K$28&lt;75000,J18,0)</f>
        <v>0</v>
      </c>
      <c r="M18" s="257"/>
      <c r="N18" s="466"/>
      <c r="O18" s="287"/>
      <c r="P18" s="263">
        <f>IF(O$28&lt;75000,N18,0)</f>
        <v>0</v>
      </c>
      <c r="Q18" s="257"/>
      <c r="R18" s="466"/>
      <c r="S18" s="287"/>
      <c r="T18" s="263">
        <f>IF(S$28&lt;75000,R18,0)</f>
        <v>0</v>
      </c>
      <c r="U18" s="257"/>
      <c r="V18" s="466"/>
      <c r="W18" s="287"/>
      <c r="X18" s="263">
        <f>IF(W$28&lt;75000,V18,0)</f>
        <v>0</v>
      </c>
      <c r="Y18" s="257"/>
      <c r="Z18" s="466"/>
      <c r="AA18" s="287"/>
      <c r="AB18" s="263">
        <f>IF(AA$28&lt;75000,Z18,0)</f>
        <v>0</v>
      </c>
      <c r="AC18" s="257"/>
      <c r="AD18" s="466"/>
      <c r="AE18" s="287"/>
      <c r="AF18" s="263">
        <f>IF(AE$28&lt;75000,AD18,0)</f>
        <v>0</v>
      </c>
      <c r="AG18" s="257"/>
      <c r="AH18" s="466"/>
      <c r="AI18" s="287"/>
      <c r="AJ18" s="263">
        <f>IF(AI$28&lt;75000,AH18,0)</f>
        <v>0</v>
      </c>
    </row>
    <row r="19" spans="1:36">
      <c r="B19" s="31"/>
      <c r="C19" s="16">
        <v>1.5</v>
      </c>
      <c r="D19" s="34" t="s">
        <v>168</v>
      </c>
      <c r="E19" s="286"/>
      <c r="F19" s="287"/>
      <c r="G19" s="287"/>
      <c r="H19" s="288">
        <f>IF(AND('Pt 1 - Summary of Data'!$I$10="Massachusetts",'Pt 1 - Summary of Data'!$L$8="Yes"),SUM($H$16:$H$18,$L$16:$L$18),SUM(H$16:H$18))</f>
        <v>0</v>
      </c>
      <c r="I19" s="286"/>
      <c r="J19" s="287"/>
      <c r="K19" s="287"/>
      <c r="L19" s="288">
        <f>IF(AND('Pt 1 - Summary of Data'!$I$10="Massachusetts",'Pt 1 - Summary of Data'!$L$8="Yes"),SUM($H$16:$H$18,$L$16:$L$18),SUM(L$16:L$18))</f>
        <v>0</v>
      </c>
      <c r="M19" s="286"/>
      <c r="N19" s="287"/>
      <c r="O19" s="287"/>
      <c r="P19" s="288">
        <f>SUM(P$16:P$18)</f>
        <v>0</v>
      </c>
      <c r="Q19" s="286"/>
      <c r="R19" s="287"/>
      <c r="S19" s="287"/>
      <c r="T19" s="289"/>
      <c r="U19" s="286"/>
      <c r="V19" s="287"/>
      <c r="W19" s="287"/>
      <c r="X19" s="290"/>
      <c r="Y19" s="286"/>
      <c r="Z19" s="287"/>
      <c r="AA19" s="287"/>
      <c r="AB19" s="289"/>
      <c r="AC19" s="286"/>
      <c r="AD19" s="287"/>
      <c r="AE19" s="287"/>
      <c r="AF19" s="289"/>
      <c r="AG19" s="286"/>
      <c r="AH19" s="287"/>
      <c r="AI19" s="287"/>
      <c r="AJ19" s="289"/>
    </row>
    <row r="20" spans="1:36" ht="24.9">
      <c r="B20" s="31"/>
      <c r="C20" s="16">
        <v>1.6</v>
      </c>
      <c r="D20" s="34" t="s">
        <v>302</v>
      </c>
      <c r="E20" s="286"/>
      <c r="F20" s="291"/>
      <c r="G20" s="291"/>
      <c r="H20" s="292"/>
      <c r="I20" s="286"/>
      <c r="J20" s="291"/>
      <c r="K20" s="291"/>
      <c r="L20" s="292"/>
      <c r="M20" s="286"/>
      <c r="N20" s="291"/>
      <c r="O20" s="291"/>
      <c r="P20" s="292"/>
      <c r="Q20" s="286"/>
      <c r="R20" s="291"/>
      <c r="S20" s="291"/>
      <c r="T20" s="293">
        <f>1.75*IF(AND('Pt 1 - Summary of Data'!$I$10="Massachusetts",'Pt 1 - Summary of Data'!$L$8="Yes"),SUM($T$16:$T$18,$X$16:$X$18),SUM(T$16:T$18))</f>
        <v>0</v>
      </c>
      <c r="U20" s="286"/>
      <c r="V20" s="291"/>
      <c r="W20" s="291"/>
      <c r="X20" s="294">
        <f>1.75*IF(AND('Pt 1 - Summary of Data'!$I$10="Massachusetts",'Pt 1 - Summary of Data'!$L$8="Yes"),SUM($T$16:$T$18,$X$16:$X$18),SUM(X$16:X$18))</f>
        <v>0</v>
      </c>
      <c r="Y20" s="286"/>
      <c r="Z20" s="291"/>
      <c r="AA20" s="291"/>
      <c r="AB20" s="293">
        <f>1.75*SUM(AB$16:AB$18)</f>
        <v>0</v>
      </c>
      <c r="AC20" s="286"/>
      <c r="AD20" s="291"/>
      <c r="AE20" s="291"/>
      <c r="AF20" s="293">
        <f>2*SUM(AF$16:AF$18)</f>
        <v>0</v>
      </c>
      <c r="AG20" s="286"/>
      <c r="AH20" s="291"/>
      <c r="AI20" s="291"/>
      <c r="AJ20" s="293">
        <f>2*SUM(AJ$16:AJ$18)</f>
        <v>0</v>
      </c>
    </row>
    <row r="21" spans="1:36">
      <c r="B21" s="345"/>
      <c r="C21" s="346"/>
      <c r="D21" s="347" t="s">
        <v>58</v>
      </c>
      <c r="E21" s="339"/>
      <c r="F21" s="328"/>
      <c r="G21" s="328"/>
      <c r="H21" s="340"/>
      <c r="I21" s="339"/>
      <c r="J21" s="328"/>
      <c r="K21" s="328"/>
      <c r="L21" s="340"/>
      <c r="M21" s="339"/>
      <c r="N21" s="328"/>
      <c r="O21" s="328"/>
      <c r="P21" s="340"/>
      <c r="Q21" s="339"/>
      <c r="R21" s="328"/>
      <c r="S21" s="328"/>
      <c r="T21" s="340"/>
      <c r="U21" s="339"/>
      <c r="V21" s="328"/>
      <c r="W21" s="328"/>
      <c r="X21" s="341"/>
      <c r="Y21" s="339"/>
      <c r="Z21" s="328"/>
      <c r="AA21" s="328"/>
      <c r="AB21" s="340"/>
      <c r="AC21" s="339"/>
      <c r="AD21" s="328"/>
      <c r="AE21" s="328"/>
      <c r="AF21" s="340"/>
      <c r="AG21" s="339"/>
      <c r="AH21" s="328"/>
      <c r="AI21" s="328"/>
      <c r="AJ21" s="340"/>
    </row>
    <row r="22" spans="1:36">
      <c r="B22" s="30" t="s">
        <v>2</v>
      </c>
      <c r="C22" s="25" t="s">
        <v>82</v>
      </c>
      <c r="D22" s="33"/>
      <c r="E22" s="342"/>
      <c r="F22" s="325"/>
      <c r="G22" s="325"/>
      <c r="H22" s="343"/>
      <c r="I22" s="342"/>
      <c r="J22" s="325"/>
      <c r="K22" s="325"/>
      <c r="L22" s="343"/>
      <c r="M22" s="342"/>
      <c r="N22" s="325"/>
      <c r="O22" s="325"/>
      <c r="P22" s="343"/>
      <c r="Q22" s="342"/>
      <c r="R22" s="325"/>
      <c r="S22" s="325"/>
      <c r="T22" s="343"/>
      <c r="U22" s="342"/>
      <c r="V22" s="325"/>
      <c r="W22" s="325"/>
      <c r="X22" s="344"/>
      <c r="Y22" s="342"/>
      <c r="Z22" s="325"/>
      <c r="AA22" s="325"/>
      <c r="AB22" s="343"/>
      <c r="AC22" s="342"/>
      <c r="AD22" s="325"/>
      <c r="AE22" s="325"/>
      <c r="AF22" s="343"/>
      <c r="AG22" s="342"/>
      <c r="AH22" s="325"/>
      <c r="AI22" s="325"/>
      <c r="AJ22" s="343"/>
    </row>
    <row r="23" spans="1:36">
      <c r="B23" s="31"/>
      <c r="C23" s="16">
        <v>2.1</v>
      </c>
      <c r="D23" s="34" t="s">
        <v>169</v>
      </c>
      <c r="E23" s="265"/>
      <c r="F23" s="55"/>
      <c r="G23" s="153">
        <f>('Pt 2 - Premium and Claims'!G$20+'Pt 2 - Premium and Claims'!G$21-'Pt 2 - Premium and Claims'!G$22-'Pt 2 - Premium and Claims'!G$28+'Pt 2 - Premium and Claims'!G$29+'Pt 1 - Summary of Data'!G$21+'Pt 1 - Summary of Data'!G$22)+('Pt 2 - Premium and Claims'!I$20+'Pt 2 - Premium and Claims'!I$21-'Pt 2 - Premium and Claims'!I$22-'Pt 2 - Premium and Claims'!I$28+'Pt 2 - Premium and Claims'!I$29+'Pt 1 - Summary of Data'!I$21+'Pt 1 - Summary of Data'!I$22)-('Pt 2 - Premium and Claims'!J$20+'Pt 2 - Premium and Claims'!J$21-'Pt 2 - Premium and Claims'!J$22-'Pt 2 - Premium and Claims'!J$28+'Pt 2 - Premium and Claims'!J$29+'Pt 1 - Summary of Data'!J$21+'Pt 1 - Summary of Data'!J$22)</f>
        <v>0</v>
      </c>
      <c r="H23" s="263">
        <f>IF(G$28&lt;75000,F23+G23,G23)</f>
        <v>0</v>
      </c>
      <c r="I23" s="265"/>
      <c r="J23" s="55"/>
      <c r="K23" s="153">
        <f>('Pt 2 - Premium and Claims'!L$20+'Pt 2 - Premium and Claims'!L$21-'Pt 2 - Premium and Claims'!L$22-'Pt 2 - Premium and Claims'!L$28+'Pt 2 - Premium and Claims'!L$29+'Pt 1 - Summary of Data'!L$21+'Pt 1 - Summary of Data'!L$22)+('Pt 2 - Premium and Claims'!N$20+'Pt 2 - Premium and Claims'!N$21-'Pt 2 - Premium and Claims'!N$22-'Pt 2 - Premium and Claims'!N$28+'Pt 2 - Premium and Claims'!N$29+'Pt 1 - Summary of Data'!N$21+'Pt 1 - Summary of Data'!N$22)-('Pt 2 - Premium and Claims'!O$20+'Pt 2 - Premium and Claims'!O$21-'Pt 2 - Premium and Claims'!O$22-'Pt 2 - Premium and Claims'!O$28+'Pt 2 - Premium and Claims'!O$29+'Pt 1 - Summary of Data'!O$21+'Pt 1 - Summary of Data'!O$22)</f>
        <v>0</v>
      </c>
      <c r="L23" s="263">
        <f>IF(K$28&lt;75000,J23+K23,K23)</f>
        <v>0</v>
      </c>
      <c r="M23" s="265"/>
      <c r="N23" s="55"/>
      <c r="O23" s="153">
        <f>('Pt 2 - Premium and Claims'!Q$20+'Pt 2 - Premium and Claims'!Q$21-'Pt 2 - Premium and Claims'!Q$22-'Pt 2 - Premium and Claims'!Q$28+'Pt 2 - Premium and Claims'!Q$29+'Pt 1 - Summary of Data'!Q$21+'Pt 1 - Summary of Data'!Q$22)+('Pt 2 - Premium and Claims'!S$20+'Pt 2 - Premium and Claims'!S$21-'Pt 2 - Premium and Claims'!S$22-'Pt 2 - Premium and Claims'!S$28+'Pt 2 - Premium and Claims'!S$29+'Pt 1 - Summary of Data'!S$21+'Pt 1 - Summary of Data'!S$22)-('Pt 2 - Premium and Claims'!T$20+'Pt 2 - Premium and Claims'!T$21-'Pt 2 - Premium and Claims'!T$22-'Pt 2 - Premium and Claims'!T$28+'Pt 2 - Premium and Claims'!T$29+'Pt 1 - Summary of Data'!T$21+'Pt 1 - Summary of Data'!T$22)</f>
        <v>0</v>
      </c>
      <c r="P23" s="263">
        <f>IF(O$28&lt;75000,N23+O23,O23)</f>
        <v>0</v>
      </c>
      <c r="Q23" s="265"/>
      <c r="R23" s="55"/>
      <c r="S23" s="153">
        <f>'Pt 2 - Premium and Claims'!V$20+'Pt 2 - Premium and Claims'!V$21-'Pt 2 - Premium and Claims'!V$22-'Pt 2 - Premium and Claims'!V$28+'Pt 2 - Premium and Claims'!V$29+'Pt 1 - Summary of Data'!V$21+'Pt 1 - Summary of Data'!V$22</f>
        <v>0</v>
      </c>
      <c r="T23" s="263">
        <f>IF(S$28&lt;75000,R23+S23,S23)</f>
        <v>0</v>
      </c>
      <c r="U23" s="265"/>
      <c r="V23" s="55"/>
      <c r="W23" s="153">
        <f>'Pt 2 - Premium and Claims'!Y$20+'Pt 2 - Premium and Claims'!Y$21-'Pt 2 - Premium and Claims'!Y$22-'Pt 2 - Premium and Claims'!Y$28+'Pt 2 - Premium and Claims'!Y$29+'Pt 1 - Summary of Data'!Y$21+'Pt 1 - Summary of Data'!Y$22</f>
        <v>0</v>
      </c>
      <c r="X23" s="264">
        <f>IF(W$28&lt;75000,V23+W23,W23)</f>
        <v>0</v>
      </c>
      <c r="Y23" s="265"/>
      <c r="Z23" s="55"/>
      <c r="AA23" s="153">
        <f>'Pt 2 - Premium and Claims'!AB$20+'Pt 2 - Premium and Claims'!AB$21-'Pt 2 - Premium and Claims'!AB$22-'Pt 2 - Premium and Claims'!AB$28+'Pt 2 - Premium and Claims'!AB$29+'Pt 1 - Summary of Data'!AB$21+'Pt 1 - Summary of Data'!AB$22</f>
        <v>0</v>
      </c>
      <c r="AB23" s="263">
        <f>IF(AA$28&lt;75000,Z23+AA23,AA23)</f>
        <v>0</v>
      </c>
      <c r="AC23" s="265"/>
      <c r="AD23" s="55"/>
      <c r="AE23" s="153">
        <f>('Pt 2 - Premium and Claims'!AE$20+'Pt 2 - Premium and Claims'!AE$21-'Pt 2 - Premium and Claims'!AE$22-'Pt 2 - Premium and Claims'!AE$28+'Pt 2 - Premium and Claims'!AE$29+'Pt 1 - Summary of Data'!AE$21+'Pt 1 - Summary of Data'!AE$22)+('Pt 2 - Premium and Claims'!AG$20+'Pt 2 - Premium and Claims'!AG$21-'Pt 2 - Premium and Claims'!AG$22-'Pt 2 - Premium and Claims'!AG$28+'Pt 2 - Premium and Claims'!AG$29+'Pt 1 - Summary of Data'!AG$21+'Pt 1 - Summary of Data'!AG$22)-('Pt 2 - Premium and Claims'!AH$20+'Pt 2 - Premium and Claims'!AH$21-'Pt 2 - Premium and Claims'!AH$22-'Pt 2 - Premium and Claims'!AH$28+'Pt 2 - Premium and Claims'!AH$29+'Pt 1 - Summary of Data'!AH$21+'Pt 1 - Summary of Data'!AH$22)</f>
        <v>0</v>
      </c>
      <c r="AF23" s="263">
        <f>IF(AE$28&lt;75000,AD23+AE23,AE23)</f>
        <v>0</v>
      </c>
      <c r="AG23" s="265"/>
      <c r="AH23" s="55"/>
      <c r="AI23" s="153">
        <f>('Pt 2 - Premium and Claims'!AJ$20+'Pt 2 - Premium and Claims'!AJ$21-'Pt 2 - Premium and Claims'!AJ$22-'Pt 2 - Premium and Claims'!AJ$28+'Pt 2 - Premium and Claims'!AJ$29+'Pt 1 - Summary of Data'!AJ$21+'Pt 1 - Summary of Data'!AJ$22)+('Pt 2 - Premium and Claims'!AL$20+'Pt 2 - Premium and Claims'!AL$21-'Pt 2 - Premium and Claims'!AL$22-'Pt 2 - Premium and Claims'!AL$28+'Pt 2 - Premium and Claims'!AL$29+'Pt 1 - Summary of Data'!AL$21+'Pt 1 - Summary of Data'!AL$22)-('Pt 2 - Premium and Claims'!AM$20+'Pt 2 - Premium and Claims'!AM$21-'Pt 2 - Premium and Claims'!AM$22-'Pt 2 - Premium and Claims'!AM$28+'Pt 2 - Premium and Claims'!AM$29+'Pt 1 - Summary of Data'!AM$21+'Pt 1 - Summary of Data'!AM$22)</f>
        <v>0</v>
      </c>
      <c r="AJ23" s="263">
        <f>IF(AI$28&lt;75000,AH23+AI23,AI23)</f>
        <v>0</v>
      </c>
    </row>
    <row r="24" spans="1:36">
      <c r="B24" s="31"/>
      <c r="C24" s="16">
        <v>2.2000000000000002</v>
      </c>
      <c r="D24" s="34" t="s">
        <v>170</v>
      </c>
      <c r="E24" s="265"/>
      <c r="F24" s="55"/>
      <c r="G24" s="153">
        <f>('Pt 1 - Summary of Data'!G$41+'Pt 1 - Summary of Data'!G$42+'Pt 1 - Summary of Data'!G$44+MAX('Pt 1 - Summary of Data'!G$45:G$46)+'Pt 1 - Summary of Data'!G$47)+('Pt 1 - Summary of Data'!I$41+'Pt 1 - Summary of Data'!I$42+'Pt 1 - Summary of Data'!I$44+MAX('Pt 1 - Summary of Data'!I$45:I$46)+'Pt 1 - Summary of Data'!I$47)-('Pt 1 - Summary of Data'!J$41+'Pt 1 - Summary of Data'!J$42+'Pt 1 - Summary of Data'!J$44+MAX('Pt 1 - Summary of Data'!J$45:J$46)+'Pt 1 - Summary of Data'!J$47)</f>
        <v>0</v>
      </c>
      <c r="H24" s="263">
        <f t="shared" ref="H24" si="8">IF(G$28&lt;75000,F24+G24,G24)</f>
        <v>0</v>
      </c>
      <c r="I24" s="265"/>
      <c r="J24" s="55"/>
      <c r="K24" s="153">
        <f>('Pt 1 - Summary of Data'!L$41+'Pt 1 - Summary of Data'!L$42+'Pt 1 - Summary of Data'!L$44+MAX('Pt 1 - Summary of Data'!L$45:L$46)+'Pt 1 - Summary of Data'!L$47)+('Pt 1 - Summary of Data'!N$41+'Pt 1 - Summary of Data'!N$42+'Pt 1 - Summary of Data'!N$44+MAX('Pt 1 - Summary of Data'!N$45:N$46)+'Pt 1 - Summary of Data'!N$47)-('Pt 1 - Summary of Data'!O$41+'Pt 1 - Summary of Data'!O$42+'Pt 1 - Summary of Data'!O$44+MAX('Pt 1 - Summary of Data'!O$45:O$46)+'Pt 1 - Summary of Data'!O$47)</f>
        <v>0</v>
      </c>
      <c r="L24" s="263">
        <f t="shared" ref="L24" si="9">IF(K$28&lt;75000,J24+K24,K24)</f>
        <v>0</v>
      </c>
      <c r="M24" s="265"/>
      <c r="N24" s="55"/>
      <c r="O24" s="153">
        <f>('Pt 1 - Summary of Data'!Q$41+'Pt 1 - Summary of Data'!Q$42+'Pt 1 - Summary of Data'!Q$44+MAX('Pt 1 - Summary of Data'!Q$45:Q$46)+'Pt 1 - Summary of Data'!Q$47)+('Pt 1 - Summary of Data'!S$41+'Pt 1 - Summary of Data'!S$42+'Pt 1 - Summary of Data'!S$44+MAX('Pt 1 - Summary of Data'!S$45:S$46)+'Pt 1 - Summary of Data'!S$47)-('Pt 1 - Summary of Data'!T$41+'Pt 1 - Summary of Data'!T$42+'Pt 1 - Summary of Data'!T$44+MAX('Pt 1 - Summary of Data'!T$45:T$46)+'Pt 1 - Summary of Data'!T$47)</f>
        <v>0</v>
      </c>
      <c r="P24" s="263">
        <f t="shared" ref="P24" si="10">IF(O$28&lt;75000,N24+O24,O24)</f>
        <v>0</v>
      </c>
      <c r="Q24" s="265"/>
      <c r="R24" s="55"/>
      <c r="S24" s="153">
        <f>'Pt 1 - Summary of Data'!V$41+'Pt 1 - Summary of Data'!V$42+'Pt 1 - Summary of Data'!V$44+MAX('Pt 1 - Summary of Data'!V$45:V$46)+'Pt 1 - Summary of Data'!V$47</f>
        <v>0</v>
      </c>
      <c r="T24" s="263">
        <f t="shared" ref="T24" si="11">IF(S$28&lt;75000,R24+S24,S24)</f>
        <v>0</v>
      </c>
      <c r="U24" s="265"/>
      <c r="V24" s="55"/>
      <c r="W24" s="153">
        <f>'Pt 1 - Summary of Data'!Y$41+'Pt 1 - Summary of Data'!Y$42+'Pt 1 - Summary of Data'!Y$44+MAX('Pt 1 - Summary of Data'!Y$45:Y$46)+'Pt 1 - Summary of Data'!Y$47</f>
        <v>0</v>
      </c>
      <c r="X24" s="264">
        <f t="shared" ref="X24" si="12">IF(W$28&lt;75000,V24+W24,W24)</f>
        <v>0</v>
      </c>
      <c r="Y24" s="265"/>
      <c r="Z24" s="55"/>
      <c r="AA24" s="153">
        <f>'Pt 1 - Summary of Data'!AB$41+'Pt 1 - Summary of Data'!AB$42+'Pt 1 - Summary of Data'!AB$44+MAX('Pt 1 - Summary of Data'!AB$45:AB$46)+'Pt 1 - Summary of Data'!AB$47</f>
        <v>0</v>
      </c>
      <c r="AB24" s="263">
        <f t="shared" ref="AB24" si="13">IF(AA$28&lt;75000,Z24+AA24,AA24)</f>
        <v>0</v>
      </c>
      <c r="AC24" s="265"/>
      <c r="AD24" s="55"/>
      <c r="AE24" s="153">
        <f>('Pt 1 - Summary of Data'!AE$41+'Pt 1 - Summary of Data'!AE$42+'Pt 1 - Summary of Data'!AE$44+MAX('Pt 1 - Summary of Data'!AE$45:AE$46)+'Pt 1 - Summary of Data'!AE$47)+('Pt 1 - Summary of Data'!AG$41+'Pt 1 - Summary of Data'!AG$42+'Pt 1 - Summary of Data'!AG$44+MAX('Pt 1 - Summary of Data'!AG$45:AG$46)+'Pt 1 - Summary of Data'!AG$47)-('Pt 1 - Summary of Data'!AH$41+'Pt 1 - Summary of Data'!AH$42+'Pt 1 - Summary of Data'!AH$44+MAX('Pt 1 - Summary of Data'!AH$45:AH$46)+'Pt 1 - Summary of Data'!AH$47)</f>
        <v>0</v>
      </c>
      <c r="AF24" s="263">
        <f t="shared" ref="AF24" si="14">IF(AE$28&lt;75000,AD24+AE24,AE24)</f>
        <v>0</v>
      </c>
      <c r="AG24" s="265"/>
      <c r="AH24" s="55"/>
      <c r="AI24" s="153">
        <f>('Pt 1 - Summary of Data'!AJ$41+'Pt 1 - Summary of Data'!AJ$42+'Pt 1 - Summary of Data'!AJ$44+MAX('Pt 1 - Summary of Data'!AJ$45:AJ$46)+'Pt 1 - Summary of Data'!AJ$47)+('Pt 1 - Summary of Data'!AL$41+'Pt 1 - Summary of Data'!AL$42+'Pt 1 - Summary of Data'!AL$44+MAX('Pt 1 - Summary of Data'!AL$45:AL$46)+'Pt 1 - Summary of Data'!AL$47)-('Pt 1 - Summary of Data'!AM$41+'Pt 1 - Summary of Data'!AM$42+'Pt 1 - Summary of Data'!AM$44+MAX('Pt 1 - Summary of Data'!AM$45:AM$46)+'Pt 1 - Summary of Data'!AM$47)</f>
        <v>0</v>
      </c>
      <c r="AJ24" s="263">
        <f t="shared" ref="AJ24" si="15">IF(AI$28&lt;75000,AH24+AI24,AI24)</f>
        <v>0</v>
      </c>
    </row>
    <row r="25" spans="1:36">
      <c r="B25" s="31"/>
      <c r="C25" s="16">
        <v>2.2999999999999998</v>
      </c>
      <c r="D25" s="34" t="s">
        <v>171</v>
      </c>
      <c r="E25" s="265"/>
      <c r="F25" s="266"/>
      <c r="G25" s="266"/>
      <c r="H25" s="263">
        <f>IF(AND('Pt 1 - Summary of Data'!$I$10="Massachusetts",'Pt 1 - Summary of Data'!$L$8="Yes"),$H$23-$H$24+$L$23-$L$24,H$23-H$24)</f>
        <v>0</v>
      </c>
      <c r="I25" s="265"/>
      <c r="J25" s="266"/>
      <c r="K25" s="266"/>
      <c r="L25" s="263">
        <f>IF(AND('Pt 1 - Summary of Data'!$I$10="Massachusetts",'Pt 1 - Summary of Data'!$L$8="Yes"),$H$23-$H$24+$L$23-$L$24,L$23-L$24)</f>
        <v>0</v>
      </c>
      <c r="M25" s="265"/>
      <c r="N25" s="266"/>
      <c r="O25" s="266"/>
      <c r="P25" s="263">
        <f>P$23-P$24</f>
        <v>0</v>
      </c>
      <c r="Q25" s="265"/>
      <c r="R25" s="266"/>
      <c r="S25" s="266"/>
      <c r="T25" s="263">
        <f>IF(AND('Pt 1 - Summary of Data'!$I$10="Massachusetts",'Pt 1 - Summary of Data'!$L$8="Yes"),$T$23-$T$24+$X$23-$X$24,T$23-T$24)</f>
        <v>0</v>
      </c>
      <c r="U25" s="265"/>
      <c r="V25" s="266"/>
      <c r="W25" s="266"/>
      <c r="X25" s="264">
        <f>IF(AND('Pt 1 - Summary of Data'!$I$10="Massachusetts",'Pt 1 - Summary of Data'!$L$8="Yes"),$T$23-$T$24+$X$23-$X$24,X$23-X$24)</f>
        <v>0</v>
      </c>
      <c r="Y25" s="265"/>
      <c r="Z25" s="266"/>
      <c r="AA25" s="266"/>
      <c r="AB25" s="263">
        <f>AB$23-AB$24</f>
        <v>0</v>
      </c>
      <c r="AC25" s="265"/>
      <c r="AD25" s="266"/>
      <c r="AE25" s="266"/>
      <c r="AF25" s="263">
        <f>AF$23-AF$24</f>
        <v>0</v>
      </c>
      <c r="AG25" s="265"/>
      <c r="AH25" s="266"/>
      <c r="AI25" s="266"/>
      <c r="AJ25" s="263">
        <f>AJ$23-AJ$24</f>
        <v>0</v>
      </c>
    </row>
    <row r="26" spans="1:36">
      <c r="B26" s="315"/>
      <c r="C26" s="338"/>
      <c r="D26" s="317"/>
      <c r="E26" s="339"/>
      <c r="F26" s="328"/>
      <c r="G26" s="328"/>
      <c r="H26" s="340"/>
      <c r="I26" s="339"/>
      <c r="J26" s="328"/>
      <c r="K26" s="328"/>
      <c r="L26" s="340"/>
      <c r="M26" s="339"/>
      <c r="N26" s="328"/>
      <c r="O26" s="328"/>
      <c r="P26" s="340"/>
      <c r="Q26" s="339"/>
      <c r="R26" s="328"/>
      <c r="S26" s="328"/>
      <c r="T26" s="340"/>
      <c r="U26" s="339"/>
      <c r="V26" s="328"/>
      <c r="W26" s="328"/>
      <c r="X26" s="341"/>
      <c r="Y26" s="339"/>
      <c r="Z26" s="328"/>
      <c r="AA26" s="328"/>
      <c r="AB26" s="340"/>
      <c r="AC26" s="339"/>
      <c r="AD26" s="328"/>
      <c r="AE26" s="328"/>
      <c r="AF26" s="340"/>
      <c r="AG26" s="339"/>
      <c r="AH26" s="328"/>
      <c r="AI26" s="328"/>
      <c r="AJ26" s="340"/>
    </row>
    <row r="27" spans="1:36">
      <c r="B27" s="30" t="s">
        <v>3</v>
      </c>
      <c r="C27" s="46" t="s">
        <v>42</v>
      </c>
      <c r="D27" s="79"/>
      <c r="E27" s="342"/>
      <c r="F27" s="325"/>
      <c r="G27" s="325"/>
      <c r="H27" s="343"/>
      <c r="I27" s="342"/>
      <c r="J27" s="325"/>
      <c r="K27" s="325"/>
      <c r="L27" s="343"/>
      <c r="M27" s="342"/>
      <c r="N27" s="325"/>
      <c r="O27" s="325"/>
      <c r="P27" s="343"/>
      <c r="Q27" s="342"/>
      <c r="R27" s="325"/>
      <c r="S27" s="325"/>
      <c r="T27" s="343"/>
      <c r="U27" s="342"/>
      <c r="V27" s="325"/>
      <c r="W27" s="325"/>
      <c r="X27" s="343"/>
      <c r="Y27" s="342"/>
      <c r="Z27" s="325"/>
      <c r="AA27" s="325"/>
      <c r="AB27" s="343"/>
      <c r="AC27" s="342"/>
      <c r="AD27" s="325"/>
      <c r="AE27" s="325"/>
      <c r="AF27" s="343"/>
      <c r="AG27" s="342"/>
      <c r="AH27" s="325"/>
      <c r="AI27" s="325"/>
      <c r="AJ27" s="343"/>
    </row>
    <row r="28" spans="1:36">
      <c r="B28" s="31"/>
      <c r="C28" s="16">
        <v>3.1</v>
      </c>
      <c r="D28" s="34" t="s">
        <v>221</v>
      </c>
      <c r="E28" s="298"/>
      <c r="F28" s="299"/>
      <c r="G28" s="267">
        <f>'Pt 1 - Summary of Data'!G$74/12+'Pt 1 - Summary of Data'!I$74/12-'Pt 1 - Summary of Data'!J$74/12</f>
        <v>0</v>
      </c>
      <c r="H28" s="268">
        <f t="shared" ref="H28" si="16">IF(G$28&lt;75000,F28+G28,G28)</f>
        <v>0</v>
      </c>
      <c r="I28" s="298"/>
      <c r="J28" s="299"/>
      <c r="K28" s="267">
        <f>'Pt 1 - Summary of Data'!L$74/12+'Pt 1 - Summary of Data'!N$74/12-'Pt 1 - Summary of Data'!O$74/12</f>
        <v>0</v>
      </c>
      <c r="L28" s="268">
        <f t="shared" ref="L28" si="17">IF(K$28&lt;75000,J28+K28,K28)</f>
        <v>0</v>
      </c>
      <c r="M28" s="298"/>
      <c r="N28" s="299"/>
      <c r="O28" s="267">
        <f>'Pt 1 - Summary of Data'!Q$74/12+'Pt 1 - Summary of Data'!S$74/12-'Pt 1 - Summary of Data'!T$74/12</f>
        <v>0</v>
      </c>
      <c r="P28" s="268">
        <f t="shared" ref="P28" si="18">IF(O$28&lt;75000,N28+O28,O28)</f>
        <v>0</v>
      </c>
      <c r="Q28" s="298"/>
      <c r="R28" s="299"/>
      <c r="S28" s="267">
        <f>'Pt 1 - Summary of Data'!V$74/12</f>
        <v>0</v>
      </c>
      <c r="T28" s="268">
        <f t="shared" ref="T28" si="19">IF(S$28&lt;75000,R28+S28,S28)</f>
        <v>0</v>
      </c>
      <c r="U28" s="298"/>
      <c r="V28" s="299"/>
      <c r="W28" s="267">
        <f>'Pt 1 - Summary of Data'!Y$74/12</f>
        <v>0</v>
      </c>
      <c r="X28" s="269">
        <f t="shared" ref="X28" si="20">IF(W$28&lt;75000,V28+W28,W28)</f>
        <v>0</v>
      </c>
      <c r="Y28" s="298"/>
      <c r="Z28" s="299"/>
      <c r="AA28" s="267">
        <f>'Pt 1 - Summary of Data'!AB$74/12</f>
        <v>0</v>
      </c>
      <c r="AB28" s="268">
        <f t="shared" ref="AB28" si="21">IF(AA$28&lt;75000,Z28+AA28,AA28)</f>
        <v>0</v>
      </c>
      <c r="AC28" s="298"/>
      <c r="AD28" s="299"/>
      <c r="AE28" s="267">
        <f>'Pt 1 - Summary of Data'!AE$74/12+'Pt 1 - Summary of Data'!AG$74/12-'Pt 1 - Summary of Data'!AH$74/12</f>
        <v>0</v>
      </c>
      <c r="AF28" s="268">
        <f t="shared" ref="AF28" si="22">IF(AE$28&lt;75000,AD28+AE28,AE28)</f>
        <v>0</v>
      </c>
      <c r="AG28" s="298"/>
      <c r="AH28" s="299"/>
      <c r="AI28" s="267">
        <f>'Pt 1 - Summary of Data'!AJ$74/12+'Pt 1 - Summary of Data'!AL$74/12-'Pt 1 - Summary of Data'!AM$74/12</f>
        <v>0</v>
      </c>
      <c r="AJ28" s="268">
        <f t="shared" ref="AJ28" si="23">IF(AI$28&lt;75000,AH28+AI28,AI28)</f>
        <v>0</v>
      </c>
    </row>
    <row r="29" spans="1:36">
      <c r="B29" s="31"/>
      <c r="C29" s="16">
        <v>3.2</v>
      </c>
      <c r="D29" s="34" t="s">
        <v>172</v>
      </c>
      <c r="E29" s="300"/>
      <c r="F29" s="296"/>
      <c r="G29" s="296"/>
      <c r="H29" s="301">
        <f ca="1">IF(OR(H$28&lt;1000,H$28&gt;=75000),0,VLOOKUP(H$28,Tables!$A$6:$B$13,2)+((H$28-VLOOKUP(H$28,Tables!$A$6:$B$13,1))*(OFFSET(INDEX(Tables!$A$6:$A$13,MATCH(H$28,Tables!$A$6:$A$13)),1,1)-VLOOKUP(H$28,Tables!$A$6:$B$13,2))/(OFFSET(INDEX(Tables!$A$6:$A$13,MATCH(H$28,Tables!$A$6:$A$13)),1,0)-VLOOKUP(H$28,Tables!$A$6:$B$13,1))))</f>
        <v>0</v>
      </c>
      <c r="I29" s="300"/>
      <c r="J29" s="296"/>
      <c r="K29" s="296"/>
      <c r="L29" s="301">
        <f ca="1">IF(OR(L$28&lt;1000,L$28&gt;75000),0,VLOOKUP(L$28,Tables!$A$6:$B$13,2)+((L$28-VLOOKUP(L$28,Tables!$A$6:$B$13,1))*(OFFSET(INDEX(Tables!$A$6:$A$13,MATCH(L$28,Tables!$A$6:$A$13)),1,1)-VLOOKUP(L$28,Tables!$A$6:$B$13,2))/(OFFSET(INDEX(Tables!$A$6:$A$13,MATCH(L$28,Tables!$A$6:$A$13)),1,0)-VLOOKUP(L$28,Tables!$A$6:$B$13,1))))</f>
        <v>0</v>
      </c>
      <c r="M29" s="300"/>
      <c r="N29" s="296"/>
      <c r="O29" s="296"/>
      <c r="P29" s="301">
        <f ca="1">IF(OR(P$28&lt;1000,P$28&gt;75000),0,VLOOKUP(P$28,Tables!$A$6:$B$13,2)+((P$28-VLOOKUP(P$28,Tables!$A$6:$B$13,1))*(OFFSET(INDEX(Tables!$A$6:$A$13,MATCH(P$28,Tables!$A$6:$A$13)),1,1)-VLOOKUP(P$28,Tables!$A$6:$B$13,2))/(OFFSET(INDEX(Tables!$A$6:$A$13,MATCH(P$28,Tables!$A$6:$A$13)),1,0)-VLOOKUP(P$28,Tables!$A$6:$B$13,1))))</f>
        <v>0</v>
      </c>
      <c r="Q29" s="300"/>
      <c r="R29" s="296"/>
      <c r="S29" s="296"/>
      <c r="T29" s="301">
        <f ca="1">IF(OR(T$28&lt;1000,T$28&gt;75000),0,VLOOKUP(T$28,Tables!$A$6:$B$13,2)+((T$28-VLOOKUP(T$28,Tables!$A$6:$B$13,1))*(OFFSET(INDEX(Tables!$A$6:$A$13,MATCH(T$28,Tables!$A$6:$A$13)),1,1)-VLOOKUP(T$28,Tables!$A$6:$B$13,2))/(OFFSET(INDEX(Tables!$A$6:$A$13,MATCH(T$28,Tables!$A$6:$A$13)),1,0)-VLOOKUP(T$28,Tables!$A$6:$B$13,1))))</f>
        <v>0</v>
      </c>
      <c r="U29" s="300"/>
      <c r="V29" s="296"/>
      <c r="W29" s="296"/>
      <c r="X29" s="302">
        <f ca="1">IF(OR(X$28&lt;1000,X$28&gt;75000),0,VLOOKUP(X$28,Tables!$A$6:$B$13,2)+((X$28-VLOOKUP(X$28,Tables!$A$6:$B$13,1))*(OFFSET(INDEX(Tables!$A$6:$A$13,MATCH(X$28,Tables!$A$6:$A$13)),1,1)-VLOOKUP(X$28,Tables!$A$6:$B$13,2))/(OFFSET(INDEX(Tables!$A$6:$A$13,MATCH(X$28,Tables!$A$6:$A$13)),1,0)-VLOOKUP(X$28,Tables!$A$6:$B$13,1))))</f>
        <v>0</v>
      </c>
      <c r="Y29" s="300"/>
      <c r="Z29" s="296"/>
      <c r="AA29" s="296"/>
      <c r="AB29" s="301">
        <f ca="1">IF(OR(AB$28&lt;1000,AB$28&gt;75000),0,VLOOKUP(AB$28,Tables!$A$6:$B$13,2)+((AB$28-VLOOKUP(AB$28,Tables!$A$6:$B$13,1))*(OFFSET(INDEX(Tables!$A$6:$A$13,MATCH(AB$28,Tables!$A$6:$A$13)),1,1)-VLOOKUP(AB$28,Tables!$A$6:$B$13,2))/(OFFSET(INDEX(Tables!$A$6:$A$13,MATCH(AB$28,Tables!$A$6:$A$13)),1,0)-VLOOKUP(AB$28,Tables!$A$6:$B$13,1))))</f>
        <v>0</v>
      </c>
      <c r="AC29" s="300"/>
      <c r="AD29" s="296"/>
      <c r="AE29" s="296"/>
      <c r="AF29" s="301">
        <f ca="1">IF(OR(AF$28&lt;1000,AF$28&gt;75000),0,VLOOKUP(AF$28,Tables!$A$6:$B$13,2)+((AF$28-VLOOKUP(AF$28,Tables!$A$6:$B$13,1))*(OFFSET(INDEX(Tables!$A$6:$A$13,MATCH(AF$28,Tables!$A$6:$A$13)),1,1)-VLOOKUP(AF$28,Tables!$A$6:$B$13,2))/(OFFSET(INDEX(Tables!$A$6:$A$13,MATCH(AF$28,Tables!$A$6:$A$13)),1,0)-VLOOKUP(AF$28,Tables!$A$6:$B$13,1))))</f>
        <v>0</v>
      </c>
      <c r="AG29" s="300"/>
      <c r="AH29" s="296"/>
      <c r="AI29" s="296"/>
      <c r="AJ29" s="301">
        <f ca="1">IF(OR(AJ$28&lt;1000,AJ$28&gt;75000),0,VLOOKUP(AJ$28,Tables!$A$6:$B$13,2)+((AJ$28-VLOOKUP(AJ$28,Tables!$A$6:$B$13,1))*(OFFSET(INDEX(Tables!$A$6:$A$13,MATCH(AJ$28,Tables!$A$6:$A$13)),1,1)-VLOOKUP(AJ$28,Tables!$A$6:$B$13,2))/(OFFSET(INDEX(Tables!$A$6:$A$13,MATCH(AJ$28,Tables!$A$6:$A$13)),1,0)-VLOOKUP(AJ$28,Tables!$A$6:$B$13,1))))</f>
        <v>0</v>
      </c>
    </row>
    <row r="30" spans="1:36">
      <c r="B30" s="31"/>
      <c r="C30" s="16">
        <v>3.3</v>
      </c>
      <c r="D30" s="33" t="s">
        <v>173</v>
      </c>
      <c r="E30" s="286"/>
      <c r="F30" s="287"/>
      <c r="G30" s="271"/>
      <c r="H30" s="514"/>
      <c r="I30" s="286"/>
      <c r="J30" s="287"/>
      <c r="K30" s="271"/>
      <c r="L30" s="514"/>
      <c r="M30" s="286"/>
      <c r="N30" s="287"/>
      <c r="O30" s="271"/>
      <c r="P30" s="514"/>
      <c r="Q30" s="286"/>
      <c r="R30" s="287"/>
      <c r="S30" s="271"/>
      <c r="T30" s="514"/>
      <c r="U30" s="286"/>
      <c r="V30" s="287"/>
      <c r="W30" s="271"/>
      <c r="X30" s="515"/>
      <c r="Y30" s="286"/>
      <c r="Z30" s="287"/>
      <c r="AA30" s="271"/>
      <c r="AB30" s="514"/>
      <c r="AC30" s="286"/>
      <c r="AD30" s="287"/>
      <c r="AE30" s="271"/>
      <c r="AF30" s="514"/>
      <c r="AG30" s="286"/>
      <c r="AH30" s="287"/>
      <c r="AI30" s="271"/>
      <c r="AJ30" s="514"/>
    </row>
    <row r="31" spans="1:36" s="28" customFormat="1">
      <c r="A31" s="163"/>
      <c r="B31" s="31"/>
      <c r="C31" s="16">
        <v>3.4</v>
      </c>
      <c r="D31" s="34" t="s">
        <v>174</v>
      </c>
      <c r="E31" s="303"/>
      <c r="F31" s="304"/>
      <c r="G31" s="274"/>
      <c r="H31" s="275">
        <f ca="1">IF(H$30&lt;2500,1,(MIN(VLOOKUP(H$30,Tables!$A$19:$B$22,2)+((H$30-VLOOKUP(H$30,Tables!$A$19:$B$22,1))*(OFFSET(INDEX(Tables!$A$19:$A$22,MATCH(H$30,Tables!$A$19:$A$22)),1,1)-VLOOKUP(H$30,Tables!$A$19:$B$22,2))/(OFFSET(INDEX(Tables!$A$19:$A$22,MATCH(H$30,Tables!$A$19:$A$22)),1,0)-VLOOKUP(H$30,Tables!$A$19:$B$22,1))),1.736)))</f>
        <v>1</v>
      </c>
      <c r="I31" s="303"/>
      <c r="J31" s="304"/>
      <c r="K31" s="274"/>
      <c r="L31" s="305">
        <f ca="1">IF(L$30&lt;2500,1,(MIN(VLOOKUP(L$30,Tables!$A$19:$B$22,2)+((L$30-VLOOKUP(L$30,Tables!$A$19:$B$22,1))*(OFFSET(INDEX(Tables!$A$19:$A$22,MATCH(L$30,Tables!$A$19:$A$22)),1,1)-VLOOKUP(L$30,Tables!$A$19:$B$22,2))/(OFFSET(INDEX(Tables!$A$19:$A$22,MATCH(L$30,Tables!$A$19:$A$22)),1,0)-VLOOKUP(L$30,Tables!$A$19:$B$22,1))),1.736)))</f>
        <v>1</v>
      </c>
      <c r="M31" s="303"/>
      <c r="N31" s="304"/>
      <c r="O31" s="274"/>
      <c r="P31" s="275">
        <f ca="1">IF(P$30&lt;2500,1,(MIN(VLOOKUP(P$30,Tables!$A$19:$B$22,2)+((P$30-VLOOKUP(P$30,Tables!$A$19:$B$22,1))*(OFFSET(INDEX(Tables!$A$19:$A$22,MATCH(P$30,Tables!$A$19:$A$22)),1,1)-VLOOKUP(P$30,Tables!$A$19:$B$22,2))/(OFFSET(INDEX(Tables!$A$19:$A$22,MATCH(P$30,Tables!$A$19:$A$22)),1,0)-VLOOKUP(P$30,Tables!$A$19:$B$22,1))),1.736)))</f>
        <v>1</v>
      </c>
      <c r="Q31" s="303"/>
      <c r="R31" s="304"/>
      <c r="S31" s="274"/>
      <c r="T31" s="275">
        <f ca="1">IF(T$30&lt;2500,1,(MIN(VLOOKUP(T$30,Tables!$A$19:$B$22,2)+((T$30-VLOOKUP(T$30,Tables!$A$19:$B$22,1))*(OFFSET(INDEX(Tables!$A$19:$A$22,MATCH(T$30,Tables!$A$19:$A$22)),1,1)-VLOOKUP(T$30,Tables!$A$19:$B$22,2))/(OFFSET(INDEX(Tables!$A$19:$A$22,MATCH(T$30,Tables!$A$19:$A$22)),1,0)-VLOOKUP(T$30,Tables!$A$19:$B$22,1))),1.736)))</f>
        <v>1</v>
      </c>
      <c r="U31" s="303"/>
      <c r="V31" s="304"/>
      <c r="W31" s="274"/>
      <c r="X31" s="276">
        <f ca="1">IF(X$30&lt;2500,1,(MIN(VLOOKUP(X$30,Tables!$A$19:$B$22,2)+((X$30-VLOOKUP(X$30,Tables!$A$19:$B$22,1))*(OFFSET(INDEX(Tables!$A$19:$A$22,MATCH(X$30,Tables!$A$19:$A$22)),1,1)-VLOOKUP(X$30,Tables!$A$19:$B$22,2))/(OFFSET(INDEX(Tables!$A$19:$A$22,MATCH(X$30,Tables!$A$19:$A$22)),1,0)-VLOOKUP(X$30,Tables!$A$19:$B$22,1))),1.736)))</f>
        <v>1</v>
      </c>
      <c r="Y31" s="303"/>
      <c r="Z31" s="304"/>
      <c r="AA31" s="274"/>
      <c r="AB31" s="275">
        <f ca="1">IF(AB$30&lt;2500,1,(MIN(VLOOKUP(AB$30,Tables!$A$19:$B$22,2)+((AB$30-VLOOKUP(AB$30,Tables!$A$19:$B$22,1))*(OFFSET(INDEX(Tables!$A$19:$A$22,MATCH(AB$30,Tables!$A$19:$A$22)),1,1)-VLOOKUP(AB$30,Tables!$A$19:$B$22,2))/(OFFSET(INDEX(Tables!$A$19:$A$22,MATCH(AB$30,Tables!$A$19:$A$22)),1,0)-VLOOKUP(AB$30,Tables!$A$19:$B$22,1))),1.736)))</f>
        <v>1</v>
      </c>
      <c r="AC31" s="303"/>
      <c r="AD31" s="304"/>
      <c r="AE31" s="274"/>
      <c r="AF31" s="275">
        <f ca="1">IF(AF$30&lt;2500,1,(MIN(VLOOKUP(AF$30,Tables!$A$19:$B$22,2)+((AF$30-VLOOKUP(AF$30,Tables!$A$19:$B$22,1))*(OFFSET(INDEX(Tables!$A$19:$A$22,MATCH(AF$30,Tables!$A$19:$A$22)),1,1)-VLOOKUP(AF$30,Tables!$A$19:$B$22,2))/(OFFSET(INDEX(Tables!$A$19:$A$22,MATCH(AF$30,Tables!$A$19:$A$22)),1,0)-VLOOKUP(AF$30,Tables!$A$19:$B$22,1))),1.736)))</f>
        <v>1</v>
      </c>
      <c r="AG31" s="303"/>
      <c r="AH31" s="304"/>
      <c r="AI31" s="274"/>
      <c r="AJ31" s="275">
        <f ca="1">IF(AJ$30&lt;2500,1,(MIN(VLOOKUP(AJ$30,Tables!$A$19:$B$22,2)+((AJ$30-VLOOKUP(AJ$30,Tables!$A$19:$B$22,1))*(OFFSET(INDEX(Tables!$A$19:$A$22,MATCH(AJ$30,Tables!$A$19:$A$22)),1,1)-VLOOKUP(AJ$30,Tables!$A$19:$B$22,2))/(OFFSET(INDEX(Tables!$A$19:$A$22,MATCH(AJ$30,Tables!$A$19:$A$22)),1,0)-VLOOKUP(AJ$30,Tables!$A$19:$B$22,1))),1.736)))</f>
        <v>1</v>
      </c>
    </row>
    <row r="32" spans="1:36">
      <c r="B32" s="31"/>
      <c r="C32" s="16">
        <v>3.5</v>
      </c>
      <c r="D32" s="34" t="s">
        <v>175</v>
      </c>
      <c r="E32" s="300"/>
      <c r="F32" s="296"/>
      <c r="G32" s="272"/>
      <c r="H32" s="273">
        <f>IF(OR(H$28&lt;1000,H$28&gt;=75000),0,H$29*H$31)</f>
        <v>0</v>
      </c>
      <c r="I32" s="300"/>
      <c r="J32" s="296"/>
      <c r="K32" s="272"/>
      <c r="L32" s="273">
        <f>IF(OR(L$28&lt;1000,L$28&gt;=75000),0,L$29*L$31)</f>
        <v>0</v>
      </c>
      <c r="M32" s="300"/>
      <c r="N32" s="296"/>
      <c r="O32" s="272"/>
      <c r="P32" s="273">
        <f>IF(OR(P$28&lt;1000,P$28&gt;=75000),0,P$29*P$31)</f>
        <v>0</v>
      </c>
      <c r="Q32" s="300"/>
      <c r="R32" s="296"/>
      <c r="S32" s="272"/>
      <c r="T32" s="273">
        <f>IF(OR(T$28&lt;1000,T$28&gt;=75000),0,T$29*T$31)</f>
        <v>0</v>
      </c>
      <c r="U32" s="300"/>
      <c r="V32" s="296"/>
      <c r="W32" s="272"/>
      <c r="X32" s="273">
        <f>IF(OR(X$28&lt;1000,X$28&gt;=75000),0,X$29*X$31)</f>
        <v>0</v>
      </c>
      <c r="Y32" s="300"/>
      <c r="Z32" s="296"/>
      <c r="AA32" s="272"/>
      <c r="AB32" s="273">
        <f>IF(OR(AB$28&lt;1000,AB$28&gt;=75000),0,AB$29*AB$31)</f>
        <v>0</v>
      </c>
      <c r="AC32" s="300"/>
      <c r="AD32" s="296"/>
      <c r="AE32" s="272"/>
      <c r="AF32" s="273">
        <f>IF(OR(AF$28&lt;1000,AF$28&gt;=75000),0,AF$29*AF$31)</f>
        <v>0</v>
      </c>
      <c r="AG32" s="300"/>
      <c r="AH32" s="296"/>
      <c r="AI32" s="272"/>
      <c r="AJ32" s="273">
        <f>IF(OR(AJ$28&lt;1000,AJ$28&gt;=75000),0,AJ$29*AJ$31)</f>
        <v>0</v>
      </c>
    </row>
    <row r="33" spans="2:36">
      <c r="B33" s="315"/>
      <c r="C33" s="337"/>
      <c r="D33" s="317"/>
      <c r="E33" s="327"/>
      <c r="F33" s="328"/>
      <c r="G33" s="320"/>
      <c r="H33" s="321"/>
      <c r="I33" s="327"/>
      <c r="J33" s="328"/>
      <c r="K33" s="320"/>
      <c r="L33" s="321"/>
      <c r="M33" s="327"/>
      <c r="N33" s="328"/>
      <c r="O33" s="320"/>
      <c r="P33" s="321"/>
      <c r="Q33" s="327"/>
      <c r="R33" s="328"/>
      <c r="S33" s="320"/>
      <c r="T33" s="321"/>
      <c r="U33" s="327"/>
      <c r="V33" s="328"/>
      <c r="W33" s="320"/>
      <c r="X33" s="322"/>
      <c r="Y33" s="327"/>
      <c r="Z33" s="328"/>
      <c r="AA33" s="320"/>
      <c r="AB33" s="321"/>
      <c r="AC33" s="327"/>
      <c r="AD33" s="328"/>
      <c r="AE33" s="320"/>
      <c r="AF33" s="321"/>
      <c r="AG33" s="327"/>
      <c r="AH33" s="328"/>
      <c r="AI33" s="320"/>
      <c r="AJ33" s="321"/>
    </row>
    <row r="34" spans="2:36" ht="27" customHeight="1">
      <c r="B34" s="30" t="s">
        <v>4</v>
      </c>
      <c r="C34" s="586" t="s">
        <v>178</v>
      </c>
      <c r="D34" s="587"/>
      <c r="E34" s="323"/>
      <c r="F34" s="325"/>
      <c r="G34" s="325"/>
      <c r="H34" s="329"/>
      <c r="I34" s="323"/>
      <c r="J34" s="325"/>
      <c r="K34" s="325"/>
      <c r="L34" s="329"/>
      <c r="M34" s="323"/>
      <c r="N34" s="325"/>
      <c r="O34" s="325"/>
      <c r="P34" s="329"/>
      <c r="Q34" s="323"/>
      <c r="R34" s="325"/>
      <c r="S34" s="325"/>
      <c r="T34" s="329"/>
      <c r="U34" s="323"/>
      <c r="V34" s="325"/>
      <c r="W34" s="325"/>
      <c r="X34" s="330"/>
      <c r="Y34" s="323"/>
      <c r="Z34" s="325"/>
      <c r="AA34" s="325"/>
      <c r="AB34" s="329"/>
      <c r="AC34" s="323"/>
      <c r="AD34" s="325"/>
      <c r="AE34" s="325"/>
      <c r="AF34" s="329"/>
      <c r="AG34" s="323"/>
      <c r="AH34" s="325"/>
      <c r="AI34" s="325"/>
      <c r="AJ34" s="329"/>
    </row>
    <row r="35" spans="2:36">
      <c r="B35" s="31"/>
      <c r="C35" s="80">
        <v>4.0999999999999996</v>
      </c>
      <c r="D35" s="33" t="s">
        <v>89</v>
      </c>
      <c r="E35" s="331"/>
      <c r="F35" s="332"/>
      <c r="G35" s="333"/>
      <c r="H35" s="334"/>
      <c r="I35" s="335"/>
      <c r="J35" s="332"/>
      <c r="K35" s="333"/>
      <c r="L35" s="334"/>
      <c r="M35" s="335"/>
      <c r="N35" s="332"/>
      <c r="O35" s="333"/>
      <c r="P35" s="334"/>
      <c r="Q35" s="335"/>
      <c r="R35" s="332"/>
      <c r="S35" s="333"/>
      <c r="T35" s="334"/>
      <c r="U35" s="335"/>
      <c r="V35" s="332"/>
      <c r="W35" s="333"/>
      <c r="X35" s="336"/>
      <c r="Y35" s="335"/>
      <c r="Z35" s="332"/>
      <c r="AA35" s="333"/>
      <c r="AB35" s="334"/>
      <c r="AC35" s="335"/>
      <c r="AD35" s="332"/>
      <c r="AE35" s="333"/>
      <c r="AF35" s="334"/>
      <c r="AG35" s="335"/>
      <c r="AH35" s="332"/>
      <c r="AI35" s="333"/>
      <c r="AJ35" s="334"/>
    </row>
    <row r="36" spans="2:36">
      <c r="B36" s="31"/>
      <c r="C36" s="80"/>
      <c r="D36" s="34" t="s">
        <v>212</v>
      </c>
      <c r="E36" s="300"/>
      <c r="F36" s="296"/>
      <c r="G36" s="272"/>
      <c r="H36" s="273" t="str">
        <f>IF(H$28&lt;1000,"",IF(H$25=0,0,H$19/H$25))</f>
        <v/>
      </c>
      <c r="I36" s="295"/>
      <c r="J36" s="296"/>
      <c r="K36" s="272"/>
      <c r="L36" s="273" t="str">
        <f>IF(L$28&lt;1000,"",IF(L$25=0,0,L$19/L$25))</f>
        <v/>
      </c>
      <c r="M36" s="295"/>
      <c r="N36" s="296"/>
      <c r="O36" s="272"/>
      <c r="P36" s="273" t="str">
        <f>IF(P$28&lt;1000,"",IF(P$25=0,0,P$19/P$25))</f>
        <v/>
      </c>
      <c r="Q36" s="295"/>
      <c r="R36" s="296"/>
      <c r="S36" s="272"/>
      <c r="T36" s="277"/>
      <c r="U36" s="295"/>
      <c r="V36" s="296"/>
      <c r="W36" s="272"/>
      <c r="X36" s="278"/>
      <c r="Y36" s="295"/>
      <c r="Z36" s="296"/>
      <c r="AA36" s="272"/>
      <c r="AB36" s="278"/>
      <c r="AC36" s="295"/>
      <c r="AD36" s="296"/>
      <c r="AE36" s="272"/>
      <c r="AF36" s="278"/>
      <c r="AG36" s="295"/>
      <c r="AH36" s="296"/>
      <c r="AI36" s="272"/>
      <c r="AJ36" s="277"/>
    </row>
    <row r="37" spans="2:36">
      <c r="B37" s="31"/>
      <c r="C37" s="80"/>
      <c r="D37" s="34" t="s">
        <v>222</v>
      </c>
      <c r="E37" s="295"/>
      <c r="F37" s="296"/>
      <c r="G37" s="296"/>
      <c r="H37" s="306"/>
      <c r="I37" s="295"/>
      <c r="J37" s="296"/>
      <c r="K37" s="296"/>
      <c r="L37" s="306"/>
      <c r="M37" s="295"/>
      <c r="N37" s="296"/>
      <c r="O37" s="296"/>
      <c r="P37" s="306"/>
      <c r="Q37" s="295"/>
      <c r="R37" s="296"/>
      <c r="S37" s="296"/>
      <c r="T37" s="301" t="str">
        <f>IF(T$28&lt;1000,"",IF(T$25=0,0,T$20/T$25))</f>
        <v/>
      </c>
      <c r="U37" s="295"/>
      <c r="V37" s="296"/>
      <c r="W37" s="296"/>
      <c r="X37" s="301" t="str">
        <f>IF(X$28&lt;1000,"",IF(X$25=0,0,X$20/X$25))</f>
        <v/>
      </c>
      <c r="Y37" s="295"/>
      <c r="Z37" s="296"/>
      <c r="AA37" s="296"/>
      <c r="AB37" s="301" t="str">
        <f>IF(AB$28&lt;1000,"",IF(AB$25=0,0,AB$20/AB$25))</f>
        <v/>
      </c>
      <c r="AC37" s="295"/>
      <c r="AD37" s="296"/>
      <c r="AE37" s="296"/>
      <c r="AF37" s="301" t="str">
        <f>IF(AF$28&lt;1000,"",IF(AF$25=0,0,AF$20/AF$25))</f>
        <v/>
      </c>
      <c r="AG37" s="295"/>
      <c r="AH37" s="296"/>
      <c r="AI37" s="296"/>
      <c r="AJ37" s="301" t="str">
        <f>IF(AJ$28&lt;1000,"",IF(AJ$25=0,0,AJ$20/AJ$25))</f>
        <v/>
      </c>
    </row>
    <row r="38" spans="2:36">
      <c r="B38" s="31"/>
      <c r="C38" s="80">
        <v>4.2</v>
      </c>
      <c r="D38" s="33" t="s">
        <v>215</v>
      </c>
      <c r="E38" s="295"/>
      <c r="F38" s="296"/>
      <c r="G38" s="272"/>
      <c r="H38" s="273">
        <f>H$32</f>
        <v>0</v>
      </c>
      <c r="I38" s="295"/>
      <c r="J38" s="296"/>
      <c r="K38" s="272"/>
      <c r="L38" s="273">
        <f>L$32</f>
        <v>0</v>
      </c>
      <c r="M38" s="295"/>
      <c r="N38" s="296"/>
      <c r="O38" s="272"/>
      <c r="P38" s="273">
        <f>P$32</f>
        <v>0</v>
      </c>
      <c r="Q38" s="295"/>
      <c r="R38" s="296"/>
      <c r="S38" s="272"/>
      <c r="T38" s="273">
        <f>T$32</f>
        <v>0</v>
      </c>
      <c r="U38" s="295"/>
      <c r="V38" s="296"/>
      <c r="W38" s="272"/>
      <c r="X38" s="273">
        <f>X$32</f>
        <v>0</v>
      </c>
      <c r="Y38" s="295"/>
      <c r="Z38" s="296"/>
      <c r="AA38" s="272"/>
      <c r="AB38" s="273">
        <f>AB$32</f>
        <v>0</v>
      </c>
      <c r="AC38" s="295"/>
      <c r="AD38" s="296"/>
      <c r="AE38" s="272"/>
      <c r="AF38" s="273">
        <f>AF$32</f>
        <v>0</v>
      </c>
      <c r="AG38" s="295"/>
      <c r="AH38" s="296"/>
      <c r="AI38" s="272"/>
      <c r="AJ38" s="273">
        <f>AJ$32</f>
        <v>0</v>
      </c>
    </row>
    <row r="39" spans="2:36" ht="13.1">
      <c r="B39" s="31"/>
      <c r="C39" s="81">
        <v>4.3</v>
      </c>
      <c r="D39" s="37" t="s">
        <v>213</v>
      </c>
      <c r="E39" s="295"/>
      <c r="F39" s="296"/>
      <c r="G39" s="272"/>
      <c r="H39" s="273" t="str">
        <f>IF(H$36="","",ROUND(H$36+MAX(0,H$38),3))</f>
        <v/>
      </c>
      <c r="I39" s="295"/>
      <c r="J39" s="296"/>
      <c r="K39" s="272"/>
      <c r="L39" s="273" t="str">
        <f>IF(L$36="","",ROUND(L$36+MAX(0,L$38),3))</f>
        <v/>
      </c>
      <c r="M39" s="295"/>
      <c r="N39" s="296"/>
      <c r="O39" s="272"/>
      <c r="P39" s="273" t="str">
        <f>IF(P$36="","",ROUND(P$36+MAX(0,P$38),3))</f>
        <v/>
      </c>
      <c r="Q39" s="295"/>
      <c r="R39" s="296"/>
      <c r="S39" s="272"/>
      <c r="T39" s="273" t="str">
        <f>IF(T$37="","",ROUND(T$37+MAX(0,T$38),3))</f>
        <v/>
      </c>
      <c r="U39" s="295"/>
      <c r="V39" s="296"/>
      <c r="W39" s="272"/>
      <c r="X39" s="273" t="str">
        <f>IF(X$37="","",ROUND(X$37+MAX(0,X$38),3))</f>
        <v/>
      </c>
      <c r="Y39" s="295"/>
      <c r="Z39" s="296"/>
      <c r="AA39" s="272"/>
      <c r="AB39" s="273" t="str">
        <f>IF(AB$37="","",ROUND(AB$37+MAX(0,AB$38),3))</f>
        <v/>
      </c>
      <c r="AC39" s="295"/>
      <c r="AD39" s="296"/>
      <c r="AE39" s="272"/>
      <c r="AF39" s="273" t="str">
        <f>IF(AF$37="","",ROUND(AF$37+MAX(0,AF$38),3))</f>
        <v/>
      </c>
      <c r="AG39" s="295"/>
      <c r="AH39" s="296"/>
      <c r="AI39" s="272"/>
      <c r="AJ39" s="273" t="str">
        <f>IF(AJ$37="","",ROUND(AJ$37+MAX(0,AJ$38),3))</f>
        <v/>
      </c>
    </row>
    <row r="40" spans="2:36" s="27" customFormat="1">
      <c r="B40" s="315"/>
      <c r="C40" s="316"/>
      <c r="D40" s="317"/>
      <c r="E40" s="318"/>
      <c r="F40" s="319"/>
      <c r="G40" s="320"/>
      <c r="H40" s="321"/>
      <c r="I40" s="318"/>
      <c r="J40" s="319"/>
      <c r="K40" s="320"/>
      <c r="L40" s="321"/>
      <c r="M40" s="318"/>
      <c r="N40" s="319"/>
      <c r="O40" s="320"/>
      <c r="P40" s="321"/>
      <c r="Q40" s="318"/>
      <c r="R40" s="319"/>
      <c r="S40" s="320"/>
      <c r="T40" s="321"/>
      <c r="U40" s="318"/>
      <c r="V40" s="319"/>
      <c r="W40" s="320"/>
      <c r="X40" s="322"/>
      <c r="Y40" s="318"/>
      <c r="Z40" s="319"/>
      <c r="AA40" s="320"/>
      <c r="AB40" s="321"/>
      <c r="AC40" s="318"/>
      <c r="AD40" s="319"/>
      <c r="AE40" s="320"/>
      <c r="AF40" s="321"/>
      <c r="AG40" s="318"/>
      <c r="AH40" s="319"/>
      <c r="AI40" s="320"/>
      <c r="AJ40" s="321"/>
    </row>
    <row r="41" spans="2:36" s="27" customFormat="1">
      <c r="B41" s="36" t="s">
        <v>5</v>
      </c>
      <c r="C41" s="38" t="s">
        <v>176</v>
      </c>
      <c r="D41" s="79"/>
      <c r="E41" s="323"/>
      <c r="F41" s="324"/>
      <c r="G41" s="324"/>
      <c r="H41" s="325"/>
      <c r="I41" s="323"/>
      <c r="J41" s="324"/>
      <c r="K41" s="324"/>
      <c r="L41" s="325"/>
      <c r="M41" s="323"/>
      <c r="N41" s="324"/>
      <c r="O41" s="324"/>
      <c r="P41" s="325"/>
      <c r="Q41" s="323"/>
      <c r="R41" s="324"/>
      <c r="S41" s="324"/>
      <c r="T41" s="325"/>
      <c r="U41" s="323"/>
      <c r="V41" s="324"/>
      <c r="W41" s="324"/>
      <c r="X41" s="325"/>
      <c r="Y41" s="323"/>
      <c r="Z41" s="324"/>
      <c r="AA41" s="324"/>
      <c r="AB41" s="325"/>
      <c r="AC41" s="323"/>
      <c r="AD41" s="324"/>
      <c r="AE41" s="324"/>
      <c r="AF41" s="325"/>
      <c r="AG41" s="323"/>
      <c r="AH41" s="324"/>
      <c r="AI41" s="324"/>
      <c r="AJ41" s="326"/>
    </row>
    <row r="42" spans="2:36">
      <c r="B42" s="31"/>
      <c r="C42" s="24">
        <v>5.0999999999999996</v>
      </c>
      <c r="D42" s="33" t="s">
        <v>90</v>
      </c>
      <c r="E42" s="295"/>
      <c r="F42" s="296"/>
      <c r="G42" s="296"/>
      <c r="H42" s="279"/>
      <c r="I42" s="295"/>
      <c r="J42" s="296"/>
      <c r="K42" s="296"/>
      <c r="L42" s="279"/>
      <c r="M42" s="295"/>
      <c r="N42" s="296"/>
      <c r="O42" s="296"/>
      <c r="P42" s="279"/>
      <c r="Q42" s="295"/>
      <c r="R42" s="296"/>
      <c r="S42" s="296"/>
      <c r="T42" s="279"/>
      <c r="U42" s="295"/>
      <c r="V42" s="296"/>
      <c r="W42" s="296"/>
      <c r="X42" s="279"/>
      <c r="Y42" s="295"/>
      <c r="Z42" s="296"/>
      <c r="AA42" s="296"/>
      <c r="AB42" s="279"/>
      <c r="AC42" s="295"/>
      <c r="AD42" s="296"/>
      <c r="AE42" s="296"/>
      <c r="AF42" s="279"/>
      <c r="AG42" s="295"/>
      <c r="AH42" s="296"/>
      <c r="AI42" s="296"/>
      <c r="AJ42" s="280"/>
    </row>
    <row r="43" spans="2:36" s="27" customFormat="1">
      <c r="B43" s="36"/>
      <c r="C43" s="24">
        <v>5.2</v>
      </c>
      <c r="D43" s="33" t="s">
        <v>214</v>
      </c>
      <c r="E43" s="295"/>
      <c r="F43" s="296"/>
      <c r="G43" s="296"/>
      <c r="H43" s="281" t="str">
        <f>H$39</f>
        <v/>
      </c>
      <c r="I43" s="295"/>
      <c r="J43" s="296"/>
      <c r="K43" s="296"/>
      <c r="L43" s="281" t="str">
        <f>L$39</f>
        <v/>
      </c>
      <c r="M43" s="295"/>
      <c r="N43" s="296"/>
      <c r="O43" s="296"/>
      <c r="P43" s="281" t="str">
        <f>P$39</f>
        <v/>
      </c>
      <c r="Q43" s="295"/>
      <c r="R43" s="296"/>
      <c r="S43" s="296"/>
      <c r="T43" s="281" t="str">
        <f>T$39</f>
        <v/>
      </c>
      <c r="U43" s="295"/>
      <c r="V43" s="296"/>
      <c r="W43" s="296"/>
      <c r="X43" s="281" t="str">
        <f>X$39</f>
        <v/>
      </c>
      <c r="Y43" s="295"/>
      <c r="Z43" s="296"/>
      <c r="AA43" s="296"/>
      <c r="AB43" s="281" t="str">
        <f>AB$39</f>
        <v/>
      </c>
      <c r="AC43" s="295"/>
      <c r="AD43" s="296"/>
      <c r="AE43" s="296"/>
      <c r="AF43" s="281" t="str">
        <f>AF$39</f>
        <v/>
      </c>
      <c r="AG43" s="295"/>
      <c r="AH43" s="296"/>
      <c r="AI43" s="296"/>
      <c r="AJ43" s="281" t="str">
        <f>AJ$39</f>
        <v/>
      </c>
    </row>
    <row r="44" spans="2:36" ht="24.9">
      <c r="B44" s="31"/>
      <c r="C44" s="24">
        <v>5.3</v>
      </c>
      <c r="D44" s="35" t="s">
        <v>310</v>
      </c>
      <c r="E44" s="297"/>
      <c r="F44" s="287"/>
      <c r="G44" s="287"/>
      <c r="H44" s="270" t="str">
        <f>IF(H$28&lt;1000,"",G$23-G$24)</f>
        <v/>
      </c>
      <c r="I44" s="297"/>
      <c r="J44" s="287"/>
      <c r="K44" s="287"/>
      <c r="L44" s="270" t="str">
        <f>IF(L$28&lt;1000,"",K$23-K$24)</f>
        <v/>
      </c>
      <c r="M44" s="297"/>
      <c r="N44" s="287"/>
      <c r="O44" s="287"/>
      <c r="P44" s="270" t="str">
        <f>IF(P$28&lt;1000,"",O$23-O$24)</f>
        <v/>
      </c>
      <c r="Q44" s="297"/>
      <c r="R44" s="287"/>
      <c r="S44" s="287"/>
      <c r="T44" s="270" t="str">
        <f>IF(T$28&lt;1000,"",S$23-S$24)</f>
        <v/>
      </c>
      <c r="U44" s="297"/>
      <c r="V44" s="287"/>
      <c r="W44" s="287"/>
      <c r="X44" s="270" t="str">
        <f>IF(X$28&lt;1000,"",W$23-W$24)</f>
        <v/>
      </c>
      <c r="Y44" s="297"/>
      <c r="Z44" s="287"/>
      <c r="AA44" s="287"/>
      <c r="AB44" s="270" t="str">
        <f>IF(AB$28&lt;1000,"",AA$23-AA$24)</f>
        <v/>
      </c>
      <c r="AC44" s="297"/>
      <c r="AD44" s="287"/>
      <c r="AE44" s="287"/>
      <c r="AF44" s="270" t="str">
        <f>IF(AF$28&lt;1000,"",AE$23-AE$24)</f>
        <v/>
      </c>
      <c r="AG44" s="297"/>
      <c r="AH44" s="287"/>
      <c r="AI44" s="287"/>
      <c r="AJ44" s="508" t="str">
        <f>IF(AJ$28&lt;1000,"",AI$23-AI$24)</f>
        <v/>
      </c>
    </row>
    <row r="45" spans="2:36" ht="26.2">
      <c r="B45" s="31"/>
      <c r="C45" s="93">
        <v>5.4</v>
      </c>
      <c r="D45" s="92" t="s">
        <v>177</v>
      </c>
      <c r="E45" s="297"/>
      <c r="F45" s="287"/>
      <c r="G45" s="287"/>
      <c r="H45" s="270">
        <f>IF(H$28&lt;1000,0,MAX(0,H$42-H$43)*H$44)</f>
        <v>0</v>
      </c>
      <c r="I45" s="297"/>
      <c r="J45" s="287"/>
      <c r="K45" s="287"/>
      <c r="L45" s="270">
        <f>IF(L$28&lt;1000,0,MAX(0,L$42-L$43)*L$44)</f>
        <v>0</v>
      </c>
      <c r="M45" s="297"/>
      <c r="N45" s="287"/>
      <c r="O45" s="287"/>
      <c r="P45" s="270">
        <f>IF(P$28&lt;1000,0,MAX(0,P$42-P$43)*P$44)</f>
        <v>0</v>
      </c>
      <c r="Q45" s="297"/>
      <c r="R45" s="287"/>
      <c r="S45" s="287"/>
      <c r="T45" s="270">
        <f>IF(T$28&lt;1000,0,MAX(0,T$42-T$43)*T$44)</f>
        <v>0</v>
      </c>
      <c r="U45" s="297"/>
      <c r="V45" s="287"/>
      <c r="W45" s="287"/>
      <c r="X45" s="270">
        <f>IF(X$28&lt;1000,0,MAX(0,X$42-X$43)*X$44)</f>
        <v>0</v>
      </c>
      <c r="Y45" s="297"/>
      <c r="Z45" s="287"/>
      <c r="AA45" s="287"/>
      <c r="AB45" s="270">
        <f>IF(AB$28&lt;1000,0,MAX(0,AB$42-AB$43)*AB$44)</f>
        <v>0</v>
      </c>
      <c r="AC45" s="297"/>
      <c r="AD45" s="287"/>
      <c r="AE45" s="287"/>
      <c r="AF45" s="270">
        <f>IF(AF$28&lt;1000,0,MAX(0,AF$42-AF$43)*AF$44)</f>
        <v>0</v>
      </c>
      <c r="AG45" s="297"/>
      <c r="AH45" s="287"/>
      <c r="AI45" s="287"/>
      <c r="AJ45" s="508">
        <f>IF(AJ$28&lt;1000,0,MAX(0,AJ$42-AJ$43)*AJ$44)</f>
        <v>0</v>
      </c>
    </row>
    <row r="46" spans="2:36" ht="13.1" thickBot="1">
      <c r="B46" s="308"/>
      <c r="C46" s="309"/>
      <c r="D46" s="310"/>
      <c r="E46" s="311"/>
      <c r="F46" s="312"/>
      <c r="G46" s="312"/>
      <c r="H46" s="313"/>
      <c r="I46" s="311"/>
      <c r="J46" s="312"/>
      <c r="K46" s="312"/>
      <c r="L46" s="313"/>
      <c r="M46" s="311"/>
      <c r="N46" s="312"/>
      <c r="O46" s="312"/>
      <c r="P46" s="313"/>
      <c r="Q46" s="311"/>
      <c r="R46" s="312"/>
      <c r="S46" s="312"/>
      <c r="T46" s="313"/>
      <c r="U46" s="311"/>
      <c r="V46" s="312"/>
      <c r="W46" s="312"/>
      <c r="X46" s="313"/>
      <c r="Y46" s="311"/>
      <c r="Z46" s="312"/>
      <c r="AA46" s="312"/>
      <c r="AB46" s="313"/>
      <c r="AC46" s="311"/>
      <c r="AD46" s="312"/>
      <c r="AE46" s="312"/>
      <c r="AF46" s="313"/>
      <c r="AG46" s="311"/>
      <c r="AH46" s="312"/>
      <c r="AI46" s="312"/>
      <c r="AJ46" s="314"/>
    </row>
    <row r="47" spans="2:36">
      <c r="J47" s="7"/>
      <c r="Q47" s="82"/>
    </row>
    <row r="48" spans="2:36" ht="13.1">
      <c r="B48" s="125" t="s">
        <v>225</v>
      </c>
      <c r="C48" s="125"/>
      <c r="D48" s="125"/>
      <c r="E48" s="9"/>
    </row>
    <row r="49" spans="2:4" ht="12.8" customHeight="1">
      <c r="B49" s="125"/>
      <c r="C49" s="513" t="s">
        <v>226</v>
      </c>
      <c r="D49" s="513"/>
    </row>
    <row r="50" spans="2:4" ht="13.1">
      <c r="B50" s="125"/>
      <c r="C50" s="216" t="s">
        <v>314</v>
      </c>
      <c r="D50" s="216"/>
    </row>
    <row r="51" spans="2:4" ht="13.1">
      <c r="B51" s="124"/>
      <c r="C51" s="216" t="s">
        <v>313</v>
      </c>
      <c r="D51" s="216"/>
    </row>
    <row r="52" spans="2:4" ht="12.8" customHeight="1">
      <c r="B52" s="74"/>
      <c r="C52" s="513" t="s">
        <v>315</v>
      </c>
      <c r="D52" s="513"/>
    </row>
    <row r="53" spans="2:4" ht="12.8" customHeight="1">
      <c r="C53" s="513" t="s">
        <v>316</v>
      </c>
      <c r="D53" s="513"/>
    </row>
    <row r="56" spans="2:4">
      <c r="D56" s="5"/>
    </row>
    <row r="57" spans="2:4" ht="13.1">
      <c r="D57" s="126"/>
    </row>
  </sheetData>
  <mergeCells count="26">
    <mergeCell ref="B12:D13"/>
    <mergeCell ref="C34:D34"/>
    <mergeCell ref="AC10:AJ10"/>
    <mergeCell ref="AC11:AF11"/>
    <mergeCell ref="AG11:AJ11"/>
    <mergeCell ref="E11:H11"/>
    <mergeCell ref="I11:L11"/>
    <mergeCell ref="M11:P11"/>
    <mergeCell ref="E10:P10"/>
    <mergeCell ref="Q11:T11"/>
    <mergeCell ref="U11:X11"/>
    <mergeCell ref="Y11:AB11"/>
    <mergeCell ref="Q10:AB10"/>
    <mergeCell ref="I8:J8"/>
    <mergeCell ref="B6:D6"/>
    <mergeCell ref="B8:D8"/>
    <mergeCell ref="L8:M8"/>
    <mergeCell ref="F8:G8"/>
    <mergeCell ref="F2:G2"/>
    <mergeCell ref="F4:G4"/>
    <mergeCell ref="I2:J2"/>
    <mergeCell ref="L6:M6"/>
    <mergeCell ref="I4:J4"/>
    <mergeCell ref="L4:M4"/>
    <mergeCell ref="F6:G6"/>
    <mergeCell ref="I6:J6"/>
  </mergeCells>
  <phoneticPr fontId="24" type="noConversion"/>
  <conditionalFormatting sqref="V30 I24:I25 T24:U25 X24:X25 AB24:AB25 AF24:AG25 AJ24:AJ25 E23:AJ24">
    <cfRule type="cellIs" dxfId="0" priority="2" stopIfTrue="1" operator="lessThan">
      <formula>0</formula>
    </cfRule>
  </conditionalFormatting>
  <pageMargins left="0.2" right="0.2" top="0.35" bottom="0.25" header="0.2" footer="0.2"/>
  <pageSetup paperSize="5" scale="60" fitToWidth="2"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3:R63"/>
  <sheetViews>
    <sheetView workbookViewId="0"/>
  </sheetViews>
  <sheetFormatPr defaultColWidth="9.125" defaultRowHeight="12.45"/>
  <cols>
    <col min="1" max="1" width="27.625" style="127" bestFit="1" customWidth="1"/>
    <col min="2" max="6" width="20" style="127" customWidth="1"/>
    <col min="7" max="7" width="9.125" style="127"/>
    <col min="8" max="8" width="30.75" style="151" customWidth="1"/>
    <col min="9" max="14" width="6.75" style="151" customWidth="1"/>
    <col min="15" max="15" width="9.125" style="127"/>
    <col min="16" max="16" width="14.375" style="127" bestFit="1" customWidth="1"/>
    <col min="17" max="16384" width="9.125" style="127"/>
  </cols>
  <sheetData>
    <row r="3" spans="1:18">
      <c r="A3" s="594" t="s">
        <v>227</v>
      </c>
      <c r="B3" s="594"/>
      <c r="C3" s="449"/>
      <c r="D3" s="449"/>
      <c r="E3" s="449"/>
      <c r="F3" s="449"/>
      <c r="H3" s="128" t="s">
        <v>228</v>
      </c>
      <c r="I3" s="455"/>
      <c r="J3" s="456"/>
      <c r="K3" s="457"/>
      <c r="L3" s="458"/>
      <c r="M3" s="457"/>
      <c r="N3" s="458"/>
      <c r="P3" s="129" t="s">
        <v>229</v>
      </c>
      <c r="R3" s="129" t="s">
        <v>230</v>
      </c>
    </row>
    <row r="4" spans="1:18">
      <c r="A4" s="595" t="s">
        <v>231</v>
      </c>
      <c r="B4" s="595"/>
      <c r="C4" s="450"/>
      <c r="D4" s="450"/>
      <c r="E4" s="450"/>
      <c r="F4" s="450"/>
      <c r="H4" s="128" t="s">
        <v>232</v>
      </c>
      <c r="I4" s="459"/>
      <c r="J4" s="460"/>
      <c r="K4" s="459"/>
      <c r="L4" s="460"/>
      <c r="M4" s="459"/>
      <c r="N4" s="460"/>
      <c r="P4" s="127" t="s">
        <v>233</v>
      </c>
      <c r="R4" s="129" t="s">
        <v>234</v>
      </c>
    </row>
    <row r="5" spans="1:18">
      <c r="A5" s="130" t="s">
        <v>235</v>
      </c>
      <c r="B5" s="131" t="s">
        <v>236</v>
      </c>
      <c r="C5" s="451"/>
      <c r="D5" s="451"/>
      <c r="E5" s="451"/>
      <c r="F5" s="451"/>
      <c r="H5" s="132" t="s">
        <v>239</v>
      </c>
      <c r="I5" s="461"/>
      <c r="J5" s="462"/>
      <c r="K5" s="461"/>
      <c r="L5" s="462"/>
      <c r="M5" s="461"/>
      <c r="N5" s="462"/>
      <c r="P5" s="133">
        <v>2011</v>
      </c>
      <c r="R5" s="134" t="s">
        <v>238</v>
      </c>
    </row>
    <row r="6" spans="1:18">
      <c r="A6" s="135">
        <v>0</v>
      </c>
      <c r="B6" s="136">
        <v>0</v>
      </c>
      <c r="C6" s="452"/>
      <c r="D6" s="452"/>
      <c r="E6" s="452"/>
      <c r="F6" s="452"/>
      <c r="H6" s="137" t="s">
        <v>237</v>
      </c>
      <c r="I6" s="461"/>
      <c r="J6" s="462"/>
      <c r="K6" s="461"/>
      <c r="L6" s="462"/>
      <c r="M6" s="461"/>
      <c r="N6" s="462"/>
      <c r="P6" s="138">
        <v>2012</v>
      </c>
      <c r="R6" s="139" t="s">
        <v>240</v>
      </c>
    </row>
    <row r="7" spans="1:18">
      <c r="A7" s="135">
        <v>1000</v>
      </c>
      <c r="B7" s="136">
        <v>8.3000000000000004E-2</v>
      </c>
      <c r="C7" s="452"/>
      <c r="D7" s="452"/>
      <c r="E7" s="452"/>
      <c r="F7" s="452"/>
      <c r="H7" s="137" t="s">
        <v>242</v>
      </c>
      <c r="I7" s="461"/>
      <c r="J7" s="462"/>
      <c r="K7" s="461"/>
      <c r="L7" s="462"/>
      <c r="M7" s="461"/>
      <c r="N7" s="462"/>
      <c r="P7" s="138">
        <v>2013</v>
      </c>
    </row>
    <row r="8" spans="1:18">
      <c r="A8" s="135">
        <v>2500</v>
      </c>
      <c r="B8" s="136">
        <v>5.1999999999999998E-2</v>
      </c>
      <c r="C8" s="452"/>
      <c r="D8" s="452"/>
      <c r="E8" s="452"/>
      <c r="F8" s="452"/>
      <c r="H8" s="137" t="s">
        <v>243</v>
      </c>
      <c r="I8" s="461"/>
      <c r="J8" s="462"/>
      <c r="K8" s="461"/>
      <c r="L8" s="462"/>
      <c r="M8" s="461"/>
      <c r="N8" s="462"/>
      <c r="P8" s="138">
        <v>2014</v>
      </c>
    </row>
    <row r="9" spans="1:18">
      <c r="A9" s="135">
        <v>5000</v>
      </c>
      <c r="B9" s="136">
        <v>3.6999999999999998E-2</v>
      </c>
      <c r="C9" s="452"/>
      <c r="D9" s="452"/>
      <c r="E9" s="452"/>
      <c r="F9" s="452"/>
      <c r="H9" s="137" t="s">
        <v>241</v>
      </c>
      <c r="I9" s="461"/>
      <c r="J9" s="462"/>
      <c r="K9" s="461"/>
      <c r="L9" s="462"/>
      <c r="M9" s="461"/>
      <c r="N9" s="462"/>
      <c r="P9" s="138">
        <v>2015</v>
      </c>
    </row>
    <row r="10" spans="1:18">
      <c r="A10" s="135">
        <v>10000</v>
      </c>
      <c r="B10" s="136">
        <v>2.5999999999999999E-2</v>
      </c>
      <c r="C10" s="452"/>
      <c r="D10" s="452"/>
      <c r="E10" s="452"/>
      <c r="F10" s="452"/>
      <c r="H10" s="137" t="s">
        <v>244</v>
      </c>
      <c r="I10" s="461"/>
      <c r="J10" s="462"/>
      <c r="K10" s="461"/>
      <c r="L10" s="462"/>
      <c r="M10" s="461"/>
      <c r="N10" s="462"/>
      <c r="P10" s="138">
        <v>2016</v>
      </c>
    </row>
    <row r="11" spans="1:18">
      <c r="A11" s="135">
        <v>25000</v>
      </c>
      <c r="B11" s="136">
        <v>1.6E-2</v>
      </c>
      <c r="C11" s="452"/>
      <c r="D11" s="452"/>
      <c r="E11" s="452"/>
      <c r="F11" s="452"/>
      <c r="H11" s="137" t="s">
        <v>245</v>
      </c>
      <c r="I11" s="461"/>
      <c r="J11" s="462"/>
      <c r="K11" s="461"/>
      <c r="L11" s="462"/>
      <c r="M11" s="461"/>
      <c r="N11" s="462"/>
      <c r="P11" s="138">
        <v>2017</v>
      </c>
    </row>
    <row r="12" spans="1:18">
      <c r="A12" s="135">
        <v>50000</v>
      </c>
      <c r="B12" s="136">
        <v>1.2E-2</v>
      </c>
      <c r="C12" s="452"/>
      <c r="D12" s="452"/>
      <c r="E12" s="452"/>
      <c r="F12" s="452"/>
      <c r="H12" s="137" t="s">
        <v>246</v>
      </c>
      <c r="I12" s="461"/>
      <c r="J12" s="462"/>
      <c r="K12" s="461"/>
      <c r="L12" s="462"/>
      <c r="M12" s="461"/>
      <c r="N12" s="462"/>
      <c r="P12" s="138">
        <v>2018</v>
      </c>
    </row>
    <row r="13" spans="1:18">
      <c r="A13" s="140">
        <v>75000</v>
      </c>
      <c r="B13" s="141">
        <v>0</v>
      </c>
      <c r="C13" s="452"/>
      <c r="D13" s="452"/>
      <c r="E13" s="452"/>
      <c r="F13" s="452"/>
      <c r="H13" s="137" t="s">
        <v>247</v>
      </c>
      <c r="I13" s="461"/>
      <c r="J13" s="462"/>
      <c r="K13" s="461"/>
      <c r="L13" s="462"/>
      <c r="M13" s="461"/>
      <c r="N13" s="462"/>
      <c r="P13" s="138">
        <v>2019</v>
      </c>
    </row>
    <row r="14" spans="1:18">
      <c r="H14" s="137" t="s">
        <v>249</v>
      </c>
      <c r="I14" s="461"/>
      <c r="J14" s="462"/>
      <c r="K14" s="461"/>
      <c r="L14" s="462"/>
      <c r="M14" s="461"/>
      <c r="N14" s="462"/>
      <c r="P14" s="138">
        <v>2020</v>
      </c>
    </row>
    <row r="15" spans="1:18">
      <c r="H15" s="137" t="s">
        <v>248</v>
      </c>
      <c r="I15" s="461"/>
      <c r="J15" s="462"/>
      <c r="K15" s="461"/>
      <c r="L15" s="462"/>
      <c r="M15" s="461"/>
      <c r="N15" s="462"/>
      <c r="P15" s="138">
        <v>2021</v>
      </c>
    </row>
    <row r="16" spans="1:18">
      <c r="A16" s="594" t="s">
        <v>250</v>
      </c>
      <c r="B16" s="594"/>
      <c r="C16" s="449"/>
      <c r="D16" s="449"/>
      <c r="E16" s="449"/>
      <c r="F16" s="449"/>
      <c r="H16" s="137" t="s">
        <v>251</v>
      </c>
      <c r="I16" s="461"/>
      <c r="J16" s="462"/>
      <c r="K16" s="461"/>
      <c r="L16" s="462"/>
      <c r="M16" s="461"/>
      <c r="N16" s="462"/>
      <c r="P16" s="138">
        <v>2022</v>
      </c>
    </row>
    <row r="17" spans="1:16">
      <c r="A17" s="596" t="s">
        <v>252</v>
      </c>
      <c r="B17" s="596"/>
      <c r="C17" s="451"/>
      <c r="D17" s="451"/>
      <c r="E17" s="451"/>
      <c r="F17" s="451"/>
      <c r="H17" s="137" t="s">
        <v>253</v>
      </c>
      <c r="I17" s="461"/>
      <c r="J17" s="462"/>
      <c r="K17" s="461"/>
      <c r="L17" s="462"/>
      <c r="M17" s="461"/>
      <c r="N17" s="462"/>
      <c r="P17" s="138">
        <v>2023</v>
      </c>
    </row>
    <row r="18" spans="1:16">
      <c r="A18" s="142" t="s">
        <v>254</v>
      </c>
      <c r="B18" s="131" t="s">
        <v>255</v>
      </c>
      <c r="C18" s="451"/>
      <c r="D18" s="451"/>
      <c r="E18" s="451"/>
      <c r="F18" s="451"/>
      <c r="H18" s="137" t="s">
        <v>257</v>
      </c>
      <c r="I18" s="461"/>
      <c r="J18" s="462"/>
      <c r="K18" s="461"/>
      <c r="L18" s="462"/>
      <c r="M18" s="461"/>
      <c r="N18" s="462"/>
      <c r="P18" s="138">
        <v>2024</v>
      </c>
    </row>
    <row r="19" spans="1:16">
      <c r="A19" s="143">
        <v>0</v>
      </c>
      <c r="B19" s="144">
        <v>1</v>
      </c>
      <c r="C19" s="453"/>
      <c r="D19" s="453"/>
      <c r="E19" s="453"/>
      <c r="F19" s="453"/>
      <c r="H19" s="137" t="s">
        <v>258</v>
      </c>
      <c r="I19" s="461"/>
      <c r="J19" s="462"/>
      <c r="K19" s="461"/>
      <c r="L19" s="462"/>
      <c r="M19" s="461"/>
      <c r="N19" s="462"/>
      <c r="P19" s="138">
        <v>2025</v>
      </c>
    </row>
    <row r="20" spans="1:16">
      <c r="A20" s="145">
        <v>2500</v>
      </c>
      <c r="B20" s="146">
        <v>1.1639999999999999</v>
      </c>
      <c r="C20" s="451"/>
      <c r="D20" s="451"/>
      <c r="E20" s="451"/>
      <c r="F20" s="451"/>
      <c r="H20" s="137" t="s">
        <v>260</v>
      </c>
      <c r="I20" s="461"/>
      <c r="J20" s="462"/>
      <c r="K20" s="461"/>
      <c r="L20" s="462"/>
      <c r="M20" s="461"/>
      <c r="N20" s="462"/>
      <c r="P20" s="138">
        <v>2026</v>
      </c>
    </row>
    <row r="21" spans="1:16">
      <c r="A21" s="145">
        <v>5000</v>
      </c>
      <c r="B21" s="146">
        <v>1.4019999999999999</v>
      </c>
      <c r="C21" s="451"/>
      <c r="D21" s="451"/>
      <c r="E21" s="451"/>
      <c r="F21" s="451"/>
      <c r="H21" s="137" t="s">
        <v>261</v>
      </c>
      <c r="I21" s="461"/>
      <c r="J21" s="462"/>
      <c r="K21" s="461"/>
      <c r="L21" s="462"/>
      <c r="M21" s="461"/>
      <c r="N21" s="462"/>
      <c r="P21" s="138">
        <v>2027</v>
      </c>
    </row>
    <row r="22" spans="1:16">
      <c r="A22" s="147">
        <v>10000</v>
      </c>
      <c r="B22" s="148">
        <v>1.736</v>
      </c>
      <c r="C22" s="451"/>
      <c r="D22" s="451"/>
      <c r="E22" s="451"/>
      <c r="F22" s="451"/>
      <c r="H22" s="137" t="s">
        <v>262</v>
      </c>
      <c r="I22" s="461"/>
      <c r="J22" s="462"/>
      <c r="K22" s="461"/>
      <c r="L22" s="462"/>
      <c r="M22" s="461"/>
      <c r="N22" s="462"/>
      <c r="P22" s="138">
        <v>2028</v>
      </c>
    </row>
    <row r="23" spans="1:16">
      <c r="H23" s="137" t="s">
        <v>259</v>
      </c>
      <c r="I23" s="461"/>
      <c r="J23" s="462"/>
      <c r="K23" s="461"/>
      <c r="L23" s="462"/>
      <c r="M23" s="461"/>
      <c r="N23" s="462"/>
      <c r="P23" s="138">
        <v>2029</v>
      </c>
    </row>
    <row r="24" spans="1:16">
      <c r="H24" s="137" t="s">
        <v>263</v>
      </c>
      <c r="I24" s="461"/>
      <c r="J24" s="462"/>
      <c r="K24" s="461"/>
      <c r="L24" s="462"/>
      <c r="M24" s="461"/>
      <c r="N24" s="462"/>
      <c r="P24" s="138">
        <v>2030</v>
      </c>
    </row>
    <row r="25" spans="1:16">
      <c r="H25" s="137" t="s">
        <v>264</v>
      </c>
      <c r="I25" s="461"/>
      <c r="J25" s="462"/>
      <c r="K25" s="461"/>
      <c r="L25" s="462"/>
      <c r="M25" s="461"/>
      <c r="N25" s="462"/>
      <c r="P25" s="138">
        <v>2031</v>
      </c>
    </row>
    <row r="26" spans="1:16">
      <c r="H26" s="137" t="s">
        <v>265</v>
      </c>
      <c r="I26" s="461"/>
      <c r="J26" s="462"/>
      <c r="K26" s="461"/>
      <c r="L26" s="462"/>
      <c r="M26" s="461"/>
      <c r="N26" s="462"/>
      <c r="P26" s="138">
        <v>2032</v>
      </c>
    </row>
    <row r="27" spans="1:16">
      <c r="H27" s="137" t="s">
        <v>268</v>
      </c>
      <c r="I27" s="461"/>
      <c r="J27" s="462"/>
      <c r="K27" s="461"/>
      <c r="L27" s="462"/>
      <c r="M27" s="461"/>
      <c r="N27" s="462"/>
      <c r="P27" s="138">
        <v>2033</v>
      </c>
    </row>
    <row r="28" spans="1:16">
      <c r="H28" s="137" t="s">
        <v>267</v>
      </c>
      <c r="I28" s="461"/>
      <c r="J28" s="462"/>
      <c r="K28" s="461"/>
      <c r="L28" s="462"/>
      <c r="M28" s="461"/>
      <c r="N28" s="462"/>
      <c r="P28" s="138">
        <v>2034</v>
      </c>
    </row>
    <row r="29" spans="1:16">
      <c r="H29" s="137" t="s">
        <v>266</v>
      </c>
      <c r="I29" s="461"/>
      <c r="J29" s="462"/>
      <c r="K29" s="461"/>
      <c r="L29" s="462"/>
      <c r="M29" s="461"/>
      <c r="N29" s="462"/>
      <c r="P29" s="138">
        <v>2035</v>
      </c>
    </row>
    <row r="30" spans="1:16">
      <c r="H30" s="137" t="s">
        <v>269</v>
      </c>
      <c r="I30" s="461"/>
      <c r="J30" s="462"/>
      <c r="K30" s="461"/>
      <c r="L30" s="462"/>
      <c r="M30" s="461"/>
      <c r="N30" s="462"/>
      <c r="P30" s="138">
        <v>2036</v>
      </c>
    </row>
    <row r="31" spans="1:16">
      <c r="H31" s="137" t="s">
        <v>270</v>
      </c>
      <c r="I31" s="461"/>
      <c r="J31" s="462"/>
      <c r="K31" s="461"/>
      <c r="L31" s="462"/>
      <c r="M31" s="461"/>
      <c r="N31" s="462"/>
      <c r="P31" s="138">
        <v>2037</v>
      </c>
    </row>
    <row r="32" spans="1:16">
      <c r="H32" s="137" t="s">
        <v>273</v>
      </c>
      <c r="I32" s="461"/>
      <c r="J32" s="462"/>
      <c r="K32" s="461"/>
      <c r="L32" s="462"/>
      <c r="M32" s="461"/>
      <c r="N32" s="462"/>
      <c r="P32" s="138">
        <v>2038</v>
      </c>
    </row>
    <row r="33" spans="8:16">
      <c r="H33" s="137" t="s">
        <v>271</v>
      </c>
      <c r="I33" s="461"/>
      <c r="J33" s="462"/>
      <c r="K33" s="461"/>
      <c r="L33" s="462"/>
      <c r="M33" s="461"/>
      <c r="N33" s="462"/>
      <c r="P33" s="138">
        <v>2039</v>
      </c>
    </row>
    <row r="34" spans="8:16">
      <c r="H34" s="137" t="s">
        <v>274</v>
      </c>
      <c r="I34" s="461"/>
      <c r="J34" s="462"/>
      <c r="K34" s="461"/>
      <c r="L34" s="462"/>
      <c r="M34" s="461"/>
      <c r="N34" s="462"/>
      <c r="P34" s="138">
        <v>2040</v>
      </c>
    </row>
    <row r="35" spans="8:16">
      <c r="H35" s="137" t="s">
        <v>272</v>
      </c>
      <c r="I35" s="461"/>
      <c r="J35" s="462"/>
      <c r="K35" s="461"/>
      <c r="L35" s="462"/>
      <c r="M35" s="461"/>
      <c r="N35" s="462"/>
      <c r="P35" s="138">
        <v>2041</v>
      </c>
    </row>
    <row r="36" spans="8:16">
      <c r="H36" s="137" t="s">
        <v>277</v>
      </c>
      <c r="I36" s="461"/>
      <c r="J36" s="462"/>
      <c r="K36" s="461"/>
      <c r="L36" s="462"/>
      <c r="M36" s="461"/>
      <c r="N36" s="462"/>
      <c r="P36" s="138">
        <v>2042</v>
      </c>
    </row>
    <row r="37" spans="8:16">
      <c r="H37" s="137" t="s">
        <v>281</v>
      </c>
      <c r="I37" s="461"/>
      <c r="J37" s="462"/>
      <c r="K37" s="461"/>
      <c r="L37" s="462"/>
      <c r="M37" s="461"/>
      <c r="N37" s="462"/>
      <c r="P37" s="138">
        <v>2043</v>
      </c>
    </row>
    <row r="38" spans="8:16">
      <c r="H38" s="137" t="s">
        <v>278</v>
      </c>
      <c r="I38" s="461"/>
      <c r="J38" s="462"/>
      <c r="K38" s="461"/>
      <c r="L38" s="462"/>
      <c r="M38" s="461"/>
      <c r="N38" s="462"/>
      <c r="P38" s="138">
        <v>2044</v>
      </c>
    </row>
    <row r="39" spans="8:16">
      <c r="H39" s="137" t="s">
        <v>279</v>
      </c>
      <c r="I39" s="461"/>
      <c r="J39" s="462"/>
      <c r="K39" s="461"/>
      <c r="L39" s="462"/>
      <c r="M39" s="461"/>
      <c r="N39" s="462"/>
      <c r="P39" s="138">
        <v>2045</v>
      </c>
    </row>
    <row r="40" spans="8:16">
      <c r="H40" s="137" t="s">
        <v>280</v>
      </c>
      <c r="I40" s="461"/>
      <c r="J40" s="462"/>
      <c r="K40" s="461"/>
      <c r="L40" s="462"/>
      <c r="M40" s="461"/>
      <c r="N40" s="462"/>
      <c r="P40" s="138">
        <v>2046</v>
      </c>
    </row>
    <row r="41" spans="8:16">
      <c r="H41" s="137" t="s">
        <v>282</v>
      </c>
      <c r="I41" s="461"/>
      <c r="J41" s="462"/>
      <c r="K41" s="461"/>
      <c r="L41" s="462"/>
      <c r="M41" s="461"/>
      <c r="N41" s="462"/>
      <c r="P41" s="138">
        <v>2047</v>
      </c>
    </row>
    <row r="42" spans="8:16">
      <c r="H42" s="137" t="s">
        <v>275</v>
      </c>
      <c r="I42" s="461"/>
      <c r="J42" s="462"/>
      <c r="K42" s="461"/>
      <c r="L42" s="462"/>
      <c r="M42" s="461"/>
      <c r="N42" s="462"/>
      <c r="P42" s="138">
        <v>2048</v>
      </c>
    </row>
    <row r="43" spans="8:16">
      <c r="H43" s="137" t="s">
        <v>276</v>
      </c>
      <c r="I43" s="461"/>
      <c r="J43" s="462"/>
      <c r="K43" s="461"/>
      <c r="L43" s="462"/>
      <c r="M43" s="461"/>
      <c r="N43" s="462"/>
      <c r="P43" s="138">
        <v>2049</v>
      </c>
    </row>
    <row r="44" spans="8:16">
      <c r="H44" s="137" t="s">
        <v>283</v>
      </c>
      <c r="I44" s="461"/>
      <c r="J44" s="462"/>
      <c r="K44" s="461"/>
      <c r="L44" s="462"/>
      <c r="M44" s="461"/>
      <c r="N44" s="462"/>
      <c r="P44" s="138">
        <v>2050</v>
      </c>
    </row>
    <row r="45" spans="8:16">
      <c r="H45" s="137" t="s">
        <v>284</v>
      </c>
      <c r="I45" s="461"/>
      <c r="J45" s="462"/>
      <c r="K45" s="461"/>
      <c r="L45" s="462"/>
      <c r="M45" s="461"/>
      <c r="N45" s="462"/>
      <c r="P45" s="138">
        <v>2051</v>
      </c>
    </row>
    <row r="46" spans="8:16">
      <c r="H46" s="137" t="s">
        <v>285</v>
      </c>
      <c r="I46" s="461"/>
      <c r="J46" s="462"/>
      <c r="K46" s="461"/>
      <c r="L46" s="462"/>
      <c r="M46" s="461"/>
      <c r="N46" s="462"/>
      <c r="P46" s="138">
        <v>2052</v>
      </c>
    </row>
    <row r="47" spans="8:16">
      <c r="H47" s="137" t="s">
        <v>286</v>
      </c>
      <c r="I47" s="461"/>
      <c r="J47" s="462"/>
      <c r="K47" s="461"/>
      <c r="L47" s="462"/>
      <c r="M47" s="461"/>
      <c r="N47" s="462"/>
      <c r="P47" s="138">
        <v>2053</v>
      </c>
    </row>
    <row r="48" spans="8:16">
      <c r="H48" s="137" t="s">
        <v>287</v>
      </c>
      <c r="I48" s="461"/>
      <c r="J48" s="462"/>
      <c r="K48" s="461"/>
      <c r="L48" s="462"/>
      <c r="M48" s="461"/>
      <c r="N48" s="462"/>
      <c r="P48" s="138">
        <v>2054</v>
      </c>
    </row>
    <row r="49" spans="8:16">
      <c r="H49" s="137" t="s">
        <v>288</v>
      </c>
      <c r="I49" s="461"/>
      <c r="J49" s="462"/>
      <c r="K49" s="461"/>
      <c r="L49" s="462"/>
      <c r="M49" s="461"/>
      <c r="N49" s="462"/>
      <c r="P49" s="138">
        <v>2055</v>
      </c>
    </row>
    <row r="50" spans="8:16">
      <c r="H50" s="137" t="s">
        <v>289</v>
      </c>
      <c r="I50" s="461"/>
      <c r="J50" s="462"/>
      <c r="K50" s="461"/>
      <c r="L50" s="462"/>
      <c r="M50" s="461"/>
      <c r="N50" s="462"/>
      <c r="P50" s="138">
        <v>2056</v>
      </c>
    </row>
    <row r="51" spans="8:16">
      <c r="H51" s="137" t="s">
        <v>290</v>
      </c>
      <c r="I51" s="461"/>
      <c r="J51" s="462"/>
      <c r="K51" s="461"/>
      <c r="L51" s="462"/>
      <c r="M51" s="461"/>
      <c r="N51" s="462"/>
      <c r="P51" s="138">
        <v>2057</v>
      </c>
    </row>
    <row r="52" spans="8:16">
      <c r="H52" s="137" t="s">
        <v>291</v>
      </c>
      <c r="I52" s="461"/>
      <c r="J52" s="462"/>
      <c r="K52" s="461"/>
      <c r="L52" s="462"/>
      <c r="M52" s="461"/>
      <c r="N52" s="462"/>
      <c r="P52" s="138">
        <v>2058</v>
      </c>
    </row>
    <row r="53" spans="8:16">
      <c r="H53" s="137" t="s">
        <v>292</v>
      </c>
      <c r="I53" s="461"/>
      <c r="J53" s="462"/>
      <c r="K53" s="461"/>
      <c r="L53" s="462"/>
      <c r="M53" s="461"/>
      <c r="N53" s="462"/>
      <c r="P53" s="138">
        <v>2059</v>
      </c>
    </row>
    <row r="54" spans="8:16">
      <c r="H54" s="137" t="s">
        <v>293</v>
      </c>
      <c r="I54" s="461"/>
      <c r="J54" s="462"/>
      <c r="K54" s="461"/>
      <c r="L54" s="462"/>
      <c r="M54" s="461"/>
      <c r="N54" s="462"/>
      <c r="P54" s="149">
        <v>2060</v>
      </c>
    </row>
    <row r="55" spans="8:16">
      <c r="H55" s="137" t="s">
        <v>294</v>
      </c>
      <c r="I55" s="461"/>
      <c r="J55" s="462"/>
      <c r="K55" s="461"/>
      <c r="L55" s="462"/>
      <c r="M55" s="461"/>
      <c r="N55" s="462"/>
    </row>
    <row r="56" spans="8:16">
      <c r="H56" s="137" t="s">
        <v>297</v>
      </c>
      <c r="I56" s="461"/>
      <c r="J56" s="462"/>
      <c r="K56" s="461"/>
      <c r="L56" s="462"/>
      <c r="M56" s="461"/>
      <c r="N56" s="462"/>
    </row>
    <row r="57" spans="8:16">
      <c r="H57" s="137" t="s">
        <v>296</v>
      </c>
      <c r="I57" s="461"/>
      <c r="J57" s="462"/>
      <c r="K57" s="461"/>
      <c r="L57" s="462"/>
      <c r="M57" s="461"/>
      <c r="N57" s="462"/>
    </row>
    <row r="58" spans="8:16">
      <c r="H58" s="137" t="s">
        <v>295</v>
      </c>
      <c r="I58" s="461"/>
      <c r="J58" s="462"/>
      <c r="K58" s="461"/>
      <c r="L58" s="462"/>
      <c r="M58" s="461"/>
      <c r="N58" s="462"/>
    </row>
    <row r="59" spans="8:16">
      <c r="H59" s="137" t="s">
        <v>298</v>
      </c>
      <c r="I59" s="461"/>
      <c r="J59" s="462"/>
      <c r="K59" s="461"/>
      <c r="L59" s="462"/>
      <c r="M59" s="461"/>
      <c r="N59" s="462"/>
    </row>
    <row r="60" spans="8:16">
      <c r="H60" s="137" t="s">
        <v>300</v>
      </c>
      <c r="I60" s="461"/>
      <c r="J60" s="462"/>
      <c r="K60" s="461"/>
      <c r="L60" s="462"/>
      <c r="M60" s="461"/>
      <c r="N60" s="462"/>
    </row>
    <row r="61" spans="8:16">
      <c r="H61" s="137" t="s">
        <v>299</v>
      </c>
      <c r="I61" s="461"/>
      <c r="J61" s="462"/>
      <c r="K61" s="461"/>
      <c r="L61" s="462"/>
      <c r="M61" s="461"/>
      <c r="N61" s="462"/>
    </row>
    <row r="62" spans="8:16">
      <c r="H62" s="150" t="s">
        <v>301</v>
      </c>
      <c r="I62" s="463"/>
      <c r="J62" s="464"/>
      <c r="K62" s="463"/>
      <c r="L62" s="464"/>
      <c r="M62" s="463"/>
      <c r="N62" s="464"/>
    </row>
    <row r="63" spans="8:16">
      <c r="H63" s="509" t="s">
        <v>256</v>
      </c>
      <c r="I63" s="454"/>
      <c r="J63" s="454"/>
      <c r="K63" s="454"/>
      <c r="L63" s="454"/>
      <c r="M63" s="454"/>
      <c r="N63" s="454"/>
    </row>
  </sheetData>
  <sortState ref="H5:N62">
    <sortCondition ref="H5:H62"/>
  </sortState>
  <mergeCells count="4">
    <mergeCell ref="A3:B3"/>
    <mergeCell ref="A4:B4"/>
    <mergeCell ref="A16:B16"/>
    <mergeCell ref="A17:B17"/>
  </mergeCells>
  <pageMargins left="0.2" right="0.2" top="0.25" bottom="0.55000000000000004" header="0.2" footer="0.1"/>
  <pageSetup scale="80" orientation="portrait" r:id="rId1"/>
  <headerFooter alignWithMargins="0">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Start Here</vt:lpstr>
      <vt:lpstr>Formula Reference</vt:lpstr>
      <vt:lpstr>Pt 1 - Summary of Data</vt:lpstr>
      <vt:lpstr>Pt 2 - Premium and Claims</vt:lpstr>
      <vt:lpstr>Pt 4 MLR and Rebate Calculation</vt:lpstr>
      <vt:lpstr>Tables</vt:lpstr>
      <vt:lpstr>'Pt 1 - Summary of Data'!Print_Area</vt:lpstr>
      <vt:lpstr>'Pt 2 - Premium and Claims'!Print_Area</vt:lpstr>
      <vt:lpstr>'Pt 4 MLR and Rebate Calculation'!Print_Area</vt:lpstr>
      <vt:lpstr>'Formula Reference'!Print_Titles</vt:lpstr>
      <vt:lpstr>'Pt 1 - Summary of Data'!Print_Titles</vt:lpstr>
      <vt:lpstr>'Pt 2 - Premium and Claims'!Print_Titles</vt:lpstr>
      <vt:lpstr>'Pt 4 MLR and Rebate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2013-04-02T11:45:16Z</dcterms:created>
  <dcterms:modified xsi:type="dcterms:W3CDTF">2013-04-02T11:46:01Z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-1628513579</vt:i4>
  </property>
  <property fmtid="{D5CDD505-2E9C-101B-9397-08002B2CF9AE}" pid="3" name="_NewReviewCycle">
    <vt:lpwstr/>
  </property>
  <property fmtid="{D5CDD505-2E9C-101B-9397-08002B2CF9AE}" pid="4" name="_PreviousAdHocReviewCycleID">
    <vt:i4>1648415631</vt:i4>
  </property>
</Properties>
</file>